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urse\"/>
    </mc:Choice>
  </mc:AlternateContent>
  <xr:revisionPtr revIDLastSave="0" documentId="13_ncr:1_{2B0043FE-5F82-42D5-9DA4-3810BE7098BB}" xr6:coauthVersionLast="45" xr6:coauthVersionMax="45" xr10:uidLastSave="{00000000-0000-0000-0000-000000000000}"/>
  <bookViews>
    <workbookView xWindow="-108" yWindow="-108" windowWidth="23256" windowHeight="12576" tabRatio="989" activeTab="12" xr2:uid="{00000000-000D-0000-FFFF-FFFF00000000}"/>
  </bookViews>
  <sheets>
    <sheet name="1 - SCR" sheetId="1" r:id="rId1"/>
    <sheet name="2 - FRS" sheetId="14" r:id="rId2"/>
    <sheet name="3 - GVZ" sheetId="3" r:id="rId3"/>
    <sheet name="4 - HSP" sheetId="8" r:id="rId4"/>
    <sheet name="5 - TGM" sheetId="9" r:id="rId5"/>
    <sheet name="6 - GTS" sheetId="17" r:id="rId6"/>
    <sheet name="7 - SDL" sheetId="11" r:id="rId7"/>
    <sheet name="8 - TOU" sheetId="18" r:id="rId8"/>
    <sheet name="9 - FDI" sheetId="19" r:id="rId9"/>
    <sheet name="10 - MMT" sheetId="2" r:id="rId10"/>
    <sheet name="11 - MTH" sheetId="4" r:id="rId11"/>
    <sheet name="CLSSMT M" sheetId="5" r:id="rId12"/>
    <sheet name="CLSSMT F" sheetId="6" r:id="rId13"/>
    <sheet name="BILANS" sheetId="15" r:id="rId14"/>
  </sheets>
  <definedNames>
    <definedName name="_xlnm._FilterDatabase" localSheetId="12" hidden="1">'CLSSMT F'!$D$1:$D$54</definedName>
    <definedName name="_xlnm._FilterDatabase" localSheetId="11" hidden="1">'CLSSMT M'!$D$1:$D$86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45" i="6" l="1"/>
  <c r="P52" i="6"/>
  <c r="P53" i="6"/>
  <c r="P57" i="5"/>
  <c r="P62" i="5"/>
  <c r="P79" i="5"/>
  <c r="P83" i="5"/>
  <c r="P86" i="5"/>
  <c r="P46" i="5"/>
  <c r="P77" i="5" l="1"/>
  <c r="P71" i="5"/>
  <c r="P51" i="6" l="1"/>
  <c r="P42" i="6"/>
  <c r="P33" i="6"/>
  <c r="P18" i="6"/>
  <c r="P81" i="5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P43" i="5" l="1"/>
  <c r="G18" i="11"/>
  <c r="G13" i="11"/>
  <c r="G11" i="11"/>
  <c r="G4" i="11"/>
  <c r="G17" i="11"/>
  <c r="G16" i="11"/>
  <c r="G15" i="11"/>
  <c r="G14" i="11"/>
  <c r="G12" i="11"/>
  <c r="G10" i="11"/>
  <c r="G9" i="11"/>
  <c r="G8" i="11"/>
  <c r="G7" i="11"/>
  <c r="G6" i="11"/>
  <c r="G5" i="11"/>
  <c r="G3" i="11"/>
  <c r="P35" i="6" l="1"/>
  <c r="P40" i="6"/>
  <c r="P17" i="6"/>
  <c r="P30" i="6"/>
  <c r="P78" i="5"/>
  <c r="P73" i="5"/>
  <c r="P68" i="5"/>
  <c r="P41" i="5"/>
  <c r="P37" i="5"/>
  <c r="P36" i="6" l="1"/>
  <c r="P74" i="5"/>
  <c r="P54" i="5"/>
  <c r="P63" i="5"/>
  <c r="G5" i="9"/>
  <c r="G4" i="9"/>
  <c r="G12" i="9"/>
  <c r="G11" i="9"/>
  <c r="G10" i="9"/>
  <c r="G9" i="9"/>
  <c r="G8" i="9"/>
  <c r="G7" i="9"/>
  <c r="G6" i="9"/>
  <c r="G3" i="9"/>
  <c r="P39" i="6" l="1"/>
  <c r="P44" i="6"/>
  <c r="P9" i="6"/>
  <c r="P48" i="5"/>
  <c r="P55" i="5"/>
  <c r="P33" i="5"/>
  <c r="P65" i="5"/>
  <c r="P16" i="5"/>
  <c r="P69" i="5"/>
  <c r="P84" i="5"/>
  <c r="P47" i="6" l="1"/>
  <c r="P22" i="6"/>
  <c r="P14" i="6"/>
  <c r="P27" i="6"/>
  <c r="P26" i="6"/>
  <c r="P23" i="6"/>
  <c r="P61" i="5"/>
  <c r="P50" i="6" l="1"/>
  <c r="P66" i="5"/>
  <c r="P40" i="5"/>
  <c r="P23" i="5"/>
  <c r="P38" i="5" l="1"/>
  <c r="P13" i="6" l="1"/>
  <c r="P4" i="6"/>
  <c r="P28" i="5"/>
  <c r="P12" i="5"/>
  <c r="P4" i="5"/>
  <c r="P10" i="6" l="1"/>
  <c r="P11" i="5"/>
  <c r="P67" i="5"/>
  <c r="P58" i="5"/>
  <c r="P6" i="5"/>
  <c r="P44" i="5" l="1"/>
  <c r="P80" i="5" l="1"/>
  <c r="P30" i="5"/>
  <c r="P26" i="5"/>
  <c r="P64" i="5"/>
  <c r="P72" i="5"/>
  <c r="P7" i="6" l="1"/>
  <c r="P29" i="5"/>
  <c r="P32" i="5"/>
  <c r="P54" i="6" l="1"/>
  <c r="P34" i="6"/>
  <c r="P48" i="6"/>
  <c r="P51" i="5"/>
  <c r="P82" i="5"/>
  <c r="P24" i="5"/>
  <c r="P59" i="5"/>
  <c r="P25" i="5"/>
  <c r="P25" i="6"/>
  <c r="P41" i="6"/>
  <c r="P29" i="6"/>
  <c r="P49" i="6"/>
  <c r="P15" i="6"/>
  <c r="P11" i="6"/>
  <c r="P28" i="6"/>
  <c r="P46" i="6"/>
  <c r="P32" i="6"/>
  <c r="P31" i="6"/>
  <c r="P43" i="6"/>
  <c r="P6" i="6"/>
  <c r="P21" i="6"/>
  <c r="P16" i="6"/>
  <c r="P19" i="6"/>
  <c r="P12" i="6"/>
  <c r="P37" i="6"/>
  <c r="P24" i="6"/>
  <c r="P5" i="6"/>
  <c r="P38" i="6"/>
  <c r="P3" i="6"/>
  <c r="P20" i="6"/>
  <c r="P8" i="6"/>
  <c r="P2" i="6"/>
  <c r="P85" i="5"/>
  <c r="P15" i="5"/>
  <c r="P76" i="5"/>
  <c r="P50" i="5"/>
  <c r="P39" i="5"/>
  <c r="P75" i="5"/>
  <c r="P52" i="5"/>
  <c r="P53" i="5"/>
  <c r="P47" i="5"/>
  <c r="P45" i="5"/>
  <c r="P31" i="5"/>
  <c r="P21" i="5"/>
  <c r="P34" i="5"/>
  <c r="P42" i="5"/>
  <c r="P36" i="5"/>
  <c r="P14" i="5"/>
  <c r="P9" i="5"/>
  <c r="P35" i="5"/>
  <c r="P22" i="5"/>
  <c r="P60" i="5"/>
  <c r="P13" i="5"/>
  <c r="P19" i="5"/>
  <c r="P56" i="5"/>
  <c r="P70" i="5"/>
  <c r="P27" i="5"/>
  <c r="P7" i="5"/>
  <c r="P8" i="5"/>
  <c r="P3" i="5"/>
  <c r="P10" i="5"/>
  <c r="P17" i="5"/>
  <c r="P49" i="5"/>
  <c r="P20" i="5"/>
  <c r="P2" i="5"/>
  <c r="P18" i="5"/>
  <c r="P5" i="5"/>
</calcChain>
</file>

<file path=xl/sharedStrings.xml><?xml version="1.0" encoding="utf-8"?>
<sst xmlns="http://schemas.openxmlformats.org/spreadsheetml/2006/main" count="1438" uniqueCount="558">
  <si>
    <t>HOMMES</t>
  </si>
  <si>
    <t>Points</t>
  </si>
  <si>
    <t>FEMMES</t>
  </si>
  <si>
    <t>Yann</t>
  </si>
  <si>
    <t>LEMOINE</t>
  </si>
  <si>
    <t>Margaux</t>
  </si>
  <si>
    <t>Pierre</t>
  </si>
  <si>
    <t>MICHEL</t>
  </si>
  <si>
    <t>HIBOU</t>
  </si>
  <si>
    <t>Solène</t>
  </si>
  <si>
    <t>MARIAC</t>
  </si>
  <si>
    <t>David</t>
  </si>
  <si>
    <t>BOUGRAIN</t>
  </si>
  <si>
    <t>Christophe</t>
  </si>
  <si>
    <t>CHAVANON</t>
  </si>
  <si>
    <t>Émilie</t>
  </si>
  <si>
    <t>MONTEL</t>
  </si>
  <si>
    <t>ANDRE</t>
  </si>
  <si>
    <t>Romain</t>
  </si>
  <si>
    <t>BRODU</t>
  </si>
  <si>
    <t>Benoit</t>
  </si>
  <si>
    <t>AMBLARD</t>
  </si>
  <si>
    <t>Laetitia</t>
  </si>
  <si>
    <t>PIARD</t>
  </si>
  <si>
    <t>Marc-Edouard</t>
  </si>
  <si>
    <t>BOUCHEX-BELLOMIE</t>
  </si>
  <si>
    <t>Aurélie</t>
  </si>
  <si>
    <t>ENGEL</t>
  </si>
  <si>
    <t>Olivier</t>
  </si>
  <si>
    <t>PLOUVIER</t>
  </si>
  <si>
    <t>Charlotte</t>
  </si>
  <si>
    <t>Delphine</t>
  </si>
  <si>
    <t>CHARROIN</t>
  </si>
  <si>
    <t>Vincent</t>
  </si>
  <si>
    <t>ACHILLE</t>
  </si>
  <si>
    <t>Marie-Georgette</t>
  </si>
  <si>
    <t>Nicolas</t>
  </si>
  <si>
    <t>Caroline</t>
  </si>
  <si>
    <t>Sébastien</t>
  </si>
  <si>
    <t>MALGAT</t>
  </si>
  <si>
    <t>Amanda</t>
  </si>
  <si>
    <t>HABAULT</t>
  </si>
  <si>
    <t>Sylvie</t>
  </si>
  <si>
    <t>PAILLET</t>
  </si>
  <si>
    <t>Anne</t>
  </si>
  <si>
    <t>Cyril</t>
  </si>
  <si>
    <t>TEILLARD</t>
  </si>
  <si>
    <t>AUDEMARD</t>
  </si>
  <si>
    <t>Mathieu</t>
  </si>
  <si>
    <t>AUBERT</t>
  </si>
  <si>
    <t>Carole</t>
  </si>
  <si>
    <t>CORSETTI</t>
  </si>
  <si>
    <t>Fausto</t>
  </si>
  <si>
    <t>BONHOMME</t>
  </si>
  <si>
    <t>VIEUGUE</t>
  </si>
  <si>
    <t>Jean-Claude</t>
  </si>
  <si>
    <t>BERNABEU</t>
  </si>
  <si>
    <t>Nicole</t>
  </si>
  <si>
    <t>REYNAUD</t>
  </si>
  <si>
    <t>Francis</t>
  </si>
  <si>
    <t>Emmanuelle</t>
  </si>
  <si>
    <t>VERRIER</t>
  </si>
  <si>
    <t>Rolph</t>
  </si>
  <si>
    <t>Cécile</t>
  </si>
  <si>
    <t>HILLION</t>
  </si>
  <si>
    <t>Bernard</t>
  </si>
  <si>
    <t>BREDOUX</t>
  </si>
  <si>
    <t>Xavier</t>
  </si>
  <si>
    <t>VINAY</t>
  </si>
  <si>
    <t>Julien</t>
  </si>
  <si>
    <t>PAILHES</t>
  </si>
  <si>
    <t>Gérard</t>
  </si>
  <si>
    <t>Charles</t>
  </si>
  <si>
    <t>POURRET</t>
  </si>
  <si>
    <t>Daniel</t>
  </si>
  <si>
    <t>LERVAL</t>
  </si>
  <si>
    <t>Alain</t>
  </si>
  <si>
    <t>BRUN</t>
  </si>
  <si>
    <t>Makhlouf</t>
  </si>
  <si>
    <t>NICOLAU</t>
  </si>
  <si>
    <t>LESNE</t>
  </si>
  <si>
    <t>LECHOUX</t>
  </si>
  <si>
    <t>Emmanuel</t>
  </si>
  <si>
    <t>LOZANO</t>
  </si>
  <si>
    <t>Loïc</t>
  </si>
  <si>
    <t>Arnaud</t>
  </si>
  <si>
    <t>FOUILLÉ</t>
  </si>
  <si>
    <t>SIXDENIER</t>
  </si>
  <si>
    <t>Fabien</t>
  </si>
  <si>
    <t>HORODYSKI</t>
  </si>
  <si>
    <t>GUILLEN</t>
  </si>
  <si>
    <t>SUZON</t>
  </si>
  <si>
    <t>Pascale</t>
  </si>
  <si>
    <t>SIMON</t>
  </si>
  <si>
    <t>Laura</t>
  </si>
  <si>
    <t>FONLUPT</t>
  </si>
  <si>
    <t>Virginie</t>
  </si>
  <si>
    <t>Maud</t>
  </si>
  <si>
    <t>GOLDFARB</t>
  </si>
  <si>
    <t>JOUBERT</t>
  </si>
  <si>
    <t>Francisco</t>
  </si>
  <si>
    <t>RICOL</t>
  </si>
  <si>
    <t>MARGOTTON</t>
  </si>
  <si>
    <t>Marathon au choix</t>
  </si>
  <si>
    <t>Temps</t>
  </si>
  <si>
    <t>CASTILLE</t>
  </si>
  <si>
    <t>Sandrine</t>
  </si>
  <si>
    <t>Rang</t>
  </si>
  <si>
    <t>MASCULINS</t>
  </si>
  <si>
    <t>SE</t>
  </si>
  <si>
    <t>V1</t>
  </si>
  <si>
    <t xml:space="preserve">BRODU </t>
  </si>
  <si>
    <t>V2</t>
  </si>
  <si>
    <t xml:space="preserve">CORSETTI </t>
  </si>
  <si>
    <t>V3</t>
  </si>
  <si>
    <t>COUTTY</t>
  </si>
  <si>
    <t>V4</t>
  </si>
  <si>
    <t>Régis</t>
  </si>
  <si>
    <t xml:space="preserve">CARRASCO </t>
  </si>
  <si>
    <t>BELHAMMEL</t>
  </si>
  <si>
    <t>FÉMININES</t>
  </si>
  <si>
    <t>CAT</t>
  </si>
  <si>
    <t>Gwenaëlle</t>
  </si>
  <si>
    <t>Roxane</t>
  </si>
  <si>
    <t xml:space="preserve">PAILLET </t>
  </si>
  <si>
    <t xml:space="preserve">SALVOLDI </t>
  </si>
  <si>
    <t>Clémence</t>
  </si>
  <si>
    <t>Marie-Charlotte</t>
  </si>
  <si>
    <t>CARDONA</t>
  </si>
  <si>
    <t>Gilles</t>
  </si>
  <si>
    <t>BLANC</t>
  </si>
  <si>
    <t>Dominique</t>
  </si>
  <si>
    <t>BIRA</t>
  </si>
  <si>
    <t>Alexandre</t>
  </si>
  <si>
    <t>SORIS</t>
  </si>
  <si>
    <t>GLET</t>
  </si>
  <si>
    <t>Murielle</t>
  </si>
  <si>
    <t>SORIS DUSSAILLY</t>
  </si>
  <si>
    <t>Yamina</t>
  </si>
  <si>
    <t>Heure sur Piste AAAL</t>
  </si>
  <si>
    <t>Stéphane</t>
  </si>
  <si>
    <t>Antoine</t>
  </si>
  <si>
    <t>GARRIGUE</t>
  </si>
  <si>
    <t>Hervé</t>
  </si>
  <si>
    <t>CLERT-GIRARD</t>
  </si>
  <si>
    <t>Patrick</t>
  </si>
  <si>
    <t>CARBONEL</t>
  </si>
  <si>
    <t>Juliana</t>
  </si>
  <si>
    <t>PEUCHOT</t>
  </si>
  <si>
    <t>AMELINEAU</t>
  </si>
  <si>
    <t>Michael</t>
  </si>
  <si>
    <t>François</t>
  </si>
  <si>
    <t>KLING</t>
  </si>
  <si>
    <t>Jean-Jacques</t>
  </si>
  <si>
    <t>CHAPELAIN</t>
  </si>
  <si>
    <t>Dimitri</t>
  </si>
  <si>
    <t>Indice de performance (course)</t>
  </si>
  <si>
    <t>CHARROIN Vincent</t>
  </si>
  <si>
    <t>BRUN Pierre</t>
  </si>
  <si>
    <t>VIEUGUE Jean-Claude</t>
  </si>
  <si>
    <t>BIGEARD Christian</t>
  </si>
  <si>
    <t>PAILLET Anne</t>
  </si>
  <si>
    <t>SALVOLDI Maud</t>
  </si>
  <si>
    <t>TEILLARD Anne</t>
  </si>
  <si>
    <t>PLOUVIER Charlotte</t>
  </si>
  <si>
    <t>BIGEARD</t>
  </si>
  <si>
    <t>Christian</t>
  </si>
  <si>
    <t>GINOT</t>
  </si>
  <si>
    <t>Quentin</t>
  </si>
  <si>
    <t>FRAYSSE</t>
  </si>
  <si>
    <t>POIZEAU</t>
  </si>
  <si>
    <t>Jean</t>
  </si>
  <si>
    <t>MAYEUR</t>
  </si>
  <si>
    <t>Jocelyne</t>
  </si>
  <si>
    <t>BRODU Benoit</t>
  </si>
  <si>
    <t>ENGEL Olivier</t>
  </si>
  <si>
    <t>BOUGRAIN Christophe</t>
  </si>
  <si>
    <t>AMELINEAU Michael</t>
  </si>
  <si>
    <t>BOUCHEX-BELLOMIE Aurélie</t>
  </si>
  <si>
    <t>LEMOINE Margaux</t>
  </si>
  <si>
    <t>SOULÉ</t>
  </si>
  <si>
    <t>SOULÉ Arnaud</t>
  </si>
  <si>
    <t>AUDEMARD Mathieu</t>
  </si>
  <si>
    <t>CAUDRON Julien</t>
  </si>
  <si>
    <t>HIBOU Solène</t>
  </si>
  <si>
    <t>LEGAREZ Carlo</t>
  </si>
  <si>
    <t>SIXDENIER Fabien</t>
  </si>
  <si>
    <t>SORIS Alain</t>
  </si>
  <si>
    <t>SORIS DUSSAILLY Yamina</t>
  </si>
  <si>
    <t>CORSETTI Fausto</t>
  </si>
  <si>
    <t>REYNAUD Francis</t>
  </si>
  <si>
    <t>CHARROIN Cécile</t>
  </si>
  <si>
    <t>DE COOMAN</t>
  </si>
  <si>
    <t>Thibault</t>
  </si>
  <si>
    <t>CAUDRON</t>
  </si>
  <si>
    <t>LEGAREZ</t>
  </si>
  <si>
    <t>Carlo</t>
  </si>
  <si>
    <t>FRANCOIS</t>
  </si>
  <si>
    <t>Élodie</t>
  </si>
  <si>
    <t>ES</t>
  </si>
  <si>
    <t>ROY</t>
  </si>
  <si>
    <t>Paula</t>
  </si>
  <si>
    <t>CHAMBELLANT</t>
  </si>
  <si>
    <t>GUIONNET</t>
  </si>
  <si>
    <t>Michèle</t>
  </si>
  <si>
    <t>DELHAYE</t>
  </si>
  <si>
    <t>Éric</t>
  </si>
  <si>
    <t>3 premiers SCRATCH</t>
  </si>
  <si>
    <t>Vainqueurs SE</t>
  </si>
  <si>
    <t>Vainqueurs V1</t>
  </si>
  <si>
    <t>Vainqueurs V2</t>
  </si>
  <si>
    <t>Vainqueurs V3</t>
  </si>
  <si>
    <t>Vainqueurs V4</t>
  </si>
  <si>
    <t>Assiduité</t>
  </si>
  <si>
    <t>x9</t>
  </si>
  <si>
    <t>Sainté City Run by Night</t>
  </si>
  <si>
    <t>LUNETTA</t>
  </si>
  <si>
    <t>Jonathan</t>
  </si>
  <si>
    <t>LAMANDE</t>
  </si>
  <si>
    <t>PIGNARD</t>
  </si>
  <si>
    <t>DEHAUDT</t>
  </si>
  <si>
    <t>Marc-Édouard</t>
  </si>
  <si>
    <t>POULAT</t>
  </si>
  <si>
    <t>Sarah</t>
  </si>
  <si>
    <t>MACOBELY</t>
  </si>
  <si>
    <t>Kévin</t>
  </si>
  <si>
    <t>10km &amp; Semi-Marathon de Feurs</t>
  </si>
  <si>
    <t>Grand Trail de Saint-Jacques</t>
  </si>
  <si>
    <t>32 AAALiens classés (19H &amp; 13F)</t>
  </si>
  <si>
    <t>Grenoble-Vizille DUO</t>
  </si>
  <si>
    <t>Trail Germinois</t>
  </si>
  <si>
    <t>PEUCHOT Bernard</t>
  </si>
  <si>
    <t>MINGRET Xavier</t>
  </si>
  <si>
    <t>LECHOUX Emmanuel</t>
  </si>
  <si>
    <t>CARDONA Gilles</t>
  </si>
  <si>
    <t>LOZANO Loïc</t>
  </si>
  <si>
    <t>FOUILLE Cyril</t>
  </si>
  <si>
    <t>MACOBELY Kévin</t>
  </si>
  <si>
    <t>THOMAS Julien</t>
  </si>
  <si>
    <t>LUNETTA Jonathan</t>
  </si>
  <si>
    <t>LESNE Julien</t>
  </si>
  <si>
    <t>CARRASCO David</t>
  </si>
  <si>
    <t>0,0723 (Semi-Marathon)</t>
  </si>
  <si>
    <t>0,1472 (Semi-Marathon)</t>
  </si>
  <si>
    <t>0,1383 (Semi-Marathon)</t>
  </si>
  <si>
    <t>0,1624 (Semi-Marathon)</t>
  </si>
  <si>
    <t>0,1701 (Semi-Marathon)</t>
  </si>
  <si>
    <t>0,2145 (Semi-Marathon)</t>
  </si>
  <si>
    <t>0,2335 (Semi-Marathon)</t>
  </si>
  <si>
    <t>0,2500 (Semi-Marathon)</t>
  </si>
  <si>
    <t>0,2551 (Semi-Marathon)</t>
  </si>
  <si>
    <t>0,2614 (Semi-Marathon)</t>
  </si>
  <si>
    <t>0,2855 (Semi-Marathon)</t>
  </si>
  <si>
    <t>0,2970 (Semi-Marathon)</t>
  </si>
  <si>
    <t>0,3147 (Semi-Marathon)</t>
  </si>
  <si>
    <t>0,3249 (Semi-Marathon)</t>
  </si>
  <si>
    <t>0,4010 (Semi-Marathon)</t>
  </si>
  <si>
    <t>0,4023 (Semi-Marathon)</t>
  </si>
  <si>
    <t>0,4048 (Semi-Marathon)</t>
  </si>
  <si>
    <t>BREDOUX Xavier</t>
  </si>
  <si>
    <t>0,4205 (10km)</t>
  </si>
  <si>
    <t>PIGNARD Eric</t>
  </si>
  <si>
    <t>HABAULT Charles</t>
  </si>
  <si>
    <t>BOUCHHIOUA Jérémy</t>
  </si>
  <si>
    <t>0,4954 (10km)</t>
  </si>
  <si>
    <t>0,5046 (10km)</t>
  </si>
  <si>
    <t>0,4848 (Semi-Marathon)</t>
  </si>
  <si>
    <t>CHAMBELLANT François</t>
  </si>
  <si>
    <t>0,5064 (Semi-Marathon)</t>
  </si>
  <si>
    <t>0,5127 (Semi-Marathon)</t>
  </si>
  <si>
    <t>0,5152 (Semi-Marathon)</t>
  </si>
  <si>
    <t>0,5178 (Semi-Marathon)</t>
  </si>
  <si>
    <t>POURRET Daniel</t>
  </si>
  <si>
    <t>0,5320 (10km)</t>
  </si>
  <si>
    <t>HILLION Bernard</t>
  </si>
  <si>
    <t>DEHAUDT David</t>
  </si>
  <si>
    <t>0,5558 (Semi-Marathon)</t>
  </si>
  <si>
    <t>0,5749 (Semi-Marathon)</t>
  </si>
  <si>
    <t>0,5876 (Semi-Marathon)</t>
  </si>
  <si>
    <t>0,7779 (Semi-Marathon)</t>
  </si>
  <si>
    <t>VINAY Julien</t>
  </si>
  <si>
    <t>0,7953 (10km)</t>
  </si>
  <si>
    <t>0,8731 (Semi-Marathon)</t>
  </si>
  <si>
    <t>CARBONEL Juliana</t>
  </si>
  <si>
    <t>FRANCOIS Elodie</t>
  </si>
  <si>
    <t>0,1152 (10km)</t>
  </si>
  <si>
    <t>0,2596 (10km)</t>
  </si>
  <si>
    <t>HORODYSKI Delphine</t>
  </si>
  <si>
    <t>AMBLARD Laetitia</t>
  </si>
  <si>
    <t>0,4150 (Semi-Marathon)</t>
  </si>
  <si>
    <t>0,4391 (Semi-Marathon)</t>
  </si>
  <si>
    <t>0,4531 (Semi-Marathon)</t>
  </si>
  <si>
    <t>0,4810 (Semi-Marathon)</t>
  </si>
  <si>
    <t>0,5533 (Semi-Marathon)</t>
  </si>
  <si>
    <t>0,5622 (Semi-Marathon)</t>
  </si>
  <si>
    <t>HABAULT Sylvie</t>
  </si>
  <si>
    <t>0,6179 (10km)</t>
  </si>
  <si>
    <t>MALGAT Amanda</t>
  </si>
  <si>
    <t>LAMANDE Aurélie</t>
  </si>
  <si>
    <t>CASTILLE Sandrine</t>
  </si>
  <si>
    <t>0,6447 (Semi-Marathon)</t>
  </si>
  <si>
    <t>0,6637 (Semi-Marathon)</t>
  </si>
  <si>
    <t>0,6942 (Semi-Marathon)</t>
  </si>
  <si>
    <t>0,6967 (Semi-Marathon)</t>
  </si>
  <si>
    <t>HILLION Patricia</t>
  </si>
  <si>
    <t>0,8592 (10km)</t>
  </si>
  <si>
    <t>0,8807 (Semi-Marathon)</t>
  </si>
  <si>
    <t>0,8845 (Semi-Marathon)</t>
  </si>
  <si>
    <t>JOUBERT Clémence</t>
  </si>
  <si>
    <t>0,8903 (10km)</t>
  </si>
  <si>
    <t>0,9251 (Semi-Marathon)</t>
  </si>
  <si>
    <t>0,9378 (Semi-Marathon)</t>
  </si>
  <si>
    <t>51 AAALiens classés (32H &amp; 19F)</t>
  </si>
  <si>
    <t>BRIOUT</t>
  </si>
  <si>
    <t>WONGOUE PROST</t>
  </si>
  <si>
    <t>Céline</t>
  </si>
  <si>
    <t>MARTINAUD PICOT</t>
  </si>
  <si>
    <t>28 AAALiens classés (13H &amp; 15F)</t>
  </si>
  <si>
    <t>MINGRET</t>
  </si>
  <si>
    <t>THOMAS</t>
  </si>
  <si>
    <t>Patricia</t>
  </si>
  <si>
    <t>Lieu</t>
  </si>
  <si>
    <t>2h51'28''</t>
  </si>
  <si>
    <t>Paris</t>
  </si>
  <si>
    <t>Annecy</t>
  </si>
  <si>
    <t>2h54'41''</t>
  </si>
  <si>
    <t>MARTEAU Clément</t>
  </si>
  <si>
    <t>DELVOLTE Sébastien</t>
  </si>
  <si>
    <t>3h28'19''</t>
  </si>
  <si>
    <t>MICHEL Roxane</t>
  </si>
  <si>
    <t>3h22'01''</t>
  </si>
  <si>
    <t>3h34'35''</t>
  </si>
  <si>
    <t>PIGNARD Éric</t>
  </si>
  <si>
    <t>3h38'54''</t>
  </si>
  <si>
    <t>GOLDFARB Hervé</t>
  </si>
  <si>
    <t>3h42'45''</t>
  </si>
  <si>
    <t>3h42'46''</t>
  </si>
  <si>
    <t>3h43'47''</t>
  </si>
  <si>
    <t>PIARD Marc-Édouard</t>
  </si>
  <si>
    <t>3h43'09''</t>
  </si>
  <si>
    <t>3h48'25''</t>
  </si>
  <si>
    <t>3h49'26''</t>
  </si>
  <si>
    <t>4h08'29''</t>
  </si>
  <si>
    <t>DELAUNE Laurence</t>
  </si>
  <si>
    <t>LANFRANCHI Marc</t>
  </si>
  <si>
    <t>4h19'20''</t>
  </si>
  <si>
    <t>CHEVALIER Caroline</t>
  </si>
  <si>
    <t>4h22'29''</t>
  </si>
  <si>
    <t>SABIC Katarina</t>
  </si>
  <si>
    <t>4h24'11''</t>
  </si>
  <si>
    <t>GLET Murielle</t>
  </si>
  <si>
    <t>4h44'23''</t>
  </si>
  <si>
    <t>Rome</t>
  </si>
  <si>
    <t>3h47'16''</t>
  </si>
  <si>
    <t>3h10'56''</t>
  </si>
  <si>
    <t>Barcelone</t>
  </si>
  <si>
    <t>CHAPELAIN Dimitri</t>
  </si>
  <si>
    <t>ESTUBLIER</t>
  </si>
  <si>
    <t>JEZEQUEL</t>
  </si>
  <si>
    <t>GANACHAUD</t>
  </si>
  <si>
    <t>Raphaël</t>
  </si>
  <si>
    <t>VANCELL</t>
  </si>
  <si>
    <t>Damien</t>
  </si>
  <si>
    <t>ALLAOUA</t>
  </si>
  <si>
    <t>Mehdi</t>
  </si>
  <si>
    <t>BARRAUD</t>
  </si>
  <si>
    <t>Cloé</t>
  </si>
  <si>
    <t>LAUBY</t>
  </si>
  <si>
    <t>Claude</t>
  </si>
  <si>
    <t>BOUCHHIOUA</t>
  </si>
  <si>
    <t>Jérémy</t>
  </si>
  <si>
    <t>Brigitte</t>
  </si>
  <si>
    <t>Julie</t>
  </si>
  <si>
    <t>BILANDJIAN</t>
  </si>
  <si>
    <t>Georges</t>
  </si>
  <si>
    <t>47 AAALiens classés (31H &amp; 16F)</t>
  </si>
  <si>
    <t>2h58'15''</t>
  </si>
  <si>
    <t>Anvers</t>
  </si>
  <si>
    <t>Foulée des Irréductibles</t>
  </si>
  <si>
    <t>Montée du Mont Thou</t>
  </si>
  <si>
    <t>Sentier des Lônes</t>
  </si>
  <si>
    <t>GUIZARD</t>
  </si>
  <si>
    <t>4h13'22''</t>
  </si>
  <si>
    <t>3h39'49''</t>
  </si>
  <si>
    <t>GINOT Quentin</t>
  </si>
  <si>
    <t>3h24'02''</t>
  </si>
  <si>
    <t>Indice de performance</t>
  </si>
  <si>
    <t>Course</t>
  </si>
  <si>
    <t>RIA Luc</t>
  </si>
  <si>
    <t>DE COOMAN Thibault</t>
  </si>
  <si>
    <t>MARGOTTON Julien</t>
  </si>
  <si>
    <t>POIZEAU Jean</t>
  </si>
  <si>
    <t>LOUP Antoine</t>
  </si>
  <si>
    <t>GANACHAUD Raphaël</t>
  </si>
  <si>
    <t>VANCELL Damien</t>
  </si>
  <si>
    <t>FONLUPT Régis</t>
  </si>
  <si>
    <t>REPUSSARD Jean-Paul</t>
  </si>
  <si>
    <t>GUILLEN Francisco</t>
  </si>
  <si>
    <t>VERRIER Rolph</t>
  </si>
  <si>
    <t>SUZON Pascale</t>
  </si>
  <si>
    <t>MAYEUR Jocelyne</t>
  </si>
  <si>
    <t>BLANC Virginie</t>
  </si>
  <si>
    <t>BONHOMME Sylvie</t>
  </si>
  <si>
    <t>CHARROIN Julie</t>
  </si>
  <si>
    <t>28 AAALiens classés (18H &amp; 10F)</t>
  </si>
  <si>
    <t>18 km</t>
  </si>
  <si>
    <t>7 km</t>
  </si>
  <si>
    <t>RIA</t>
  </si>
  <si>
    <t>Luc</t>
  </si>
  <si>
    <t>LOUP</t>
  </si>
  <si>
    <t>REPUSSARD</t>
  </si>
  <si>
    <t>Jean-Paul</t>
  </si>
  <si>
    <t>Prague</t>
  </si>
  <si>
    <t>3h15'36''</t>
  </si>
  <si>
    <t>3h04'54''</t>
  </si>
  <si>
    <t>Mont Saint-Michel</t>
  </si>
  <si>
    <t>4h06'02''</t>
  </si>
  <si>
    <t>Genève</t>
  </si>
  <si>
    <t>MORILLON Jean-Paul</t>
  </si>
  <si>
    <t>3h14'45''</t>
  </si>
  <si>
    <t>17 km</t>
  </si>
  <si>
    <t>38 km</t>
  </si>
  <si>
    <t>49 km</t>
  </si>
  <si>
    <t>77 km</t>
  </si>
  <si>
    <t>POIZEAU Jean</t>
  </si>
  <si>
    <t>MARIE Jessica</t>
  </si>
  <si>
    <t>LECROART Aude</t>
  </si>
  <si>
    <t>AUBERT Carole</t>
  </si>
  <si>
    <t>GUILLERMIC Nicolas</t>
  </si>
  <si>
    <t>FONLUPT Pierre</t>
  </si>
  <si>
    <t>BELHAMEL Makhlouf</t>
  </si>
  <si>
    <t>MARIAC David</t>
  </si>
  <si>
    <t>ANTOULY Thierry</t>
  </si>
  <si>
    <t>SETIEY Violaine</t>
  </si>
  <si>
    <t>ROY Paula</t>
  </si>
  <si>
    <t>CLERT-GIRARD Patrick</t>
  </si>
  <si>
    <t>SIMON Laura</t>
  </si>
  <si>
    <t>GARAY-BEZANILLA Sandra</t>
  </si>
  <si>
    <t>GUIONNET Michèle</t>
  </si>
  <si>
    <t>PICHON Christophe</t>
  </si>
  <si>
    <t>BALLANGER Jérôme</t>
  </si>
  <si>
    <t>MONTEL Gwenaëlle</t>
  </si>
  <si>
    <t>GANACHAUD Raphaël</t>
  </si>
  <si>
    <t>FOUILLÉ Cyril</t>
  </si>
  <si>
    <t>PAILHES Gérard</t>
  </si>
  <si>
    <t>CHAVANON Émilie</t>
  </si>
  <si>
    <t>BALLANGER</t>
  </si>
  <si>
    <t>Jérôme</t>
  </si>
  <si>
    <t>Thierry</t>
  </si>
  <si>
    <t>ANTOULY</t>
  </si>
  <si>
    <t>GUILLERMIC</t>
  </si>
  <si>
    <t>PICHON</t>
  </si>
  <si>
    <t>Violaine</t>
  </si>
  <si>
    <t>SETIEY</t>
  </si>
  <si>
    <t>Jessica</t>
  </si>
  <si>
    <t>MARIE</t>
  </si>
  <si>
    <t>Aude</t>
  </si>
  <si>
    <t>LECROART</t>
  </si>
  <si>
    <t>Sandra</t>
  </si>
  <si>
    <t>GARAY-BEZANILLA</t>
  </si>
  <si>
    <t>8 km</t>
  </si>
  <si>
    <t>15 km</t>
  </si>
  <si>
    <t>39 AAALiens classés (23H &amp; 16F)</t>
  </si>
  <si>
    <t>FRANCOIS Élodie</t>
  </si>
  <si>
    <t>FRAYSSE Vincent</t>
  </si>
  <si>
    <t>LERVAL Alain</t>
  </si>
  <si>
    <t>KLING Jean-Jacques</t>
  </si>
  <si>
    <t>LANFRANCHI</t>
  </si>
  <si>
    <t>Marc</t>
  </si>
  <si>
    <t>4h26'32''</t>
  </si>
  <si>
    <t>Toulouse</t>
  </si>
  <si>
    <t>3h09'40''</t>
  </si>
  <si>
    <t>3h42'54''</t>
  </si>
  <si>
    <t>3h14'35''</t>
  </si>
  <si>
    <t>Magny-Cours</t>
  </si>
  <si>
    <t>ANDRE Romain</t>
  </si>
  <si>
    <t>3h15'51''</t>
  </si>
  <si>
    <t>Metz</t>
  </si>
  <si>
    <t>4h41'33''</t>
  </si>
  <si>
    <t>3h34'59''</t>
  </si>
  <si>
    <t>Salon-de-Provence</t>
  </si>
  <si>
    <t>LECLER Ronan</t>
  </si>
  <si>
    <t>Marathon Toulouse Métropole</t>
  </si>
  <si>
    <t>50 AAALiens classés (31H &amp; 19F)</t>
  </si>
  <si>
    <t>1/2 MTH</t>
  </si>
  <si>
    <t>LAUBY Brigitte</t>
  </si>
  <si>
    <t>ACHILLE Marie-Georgette</t>
  </si>
  <si>
    <t>10 KM</t>
  </si>
  <si>
    <t>TORTONESE Martine</t>
  </si>
  <si>
    <t>MARTINAUD PICOT Caroline</t>
  </si>
  <si>
    <t>WONGOUE PROST Emmanuelle</t>
  </si>
  <si>
    <t>BERNABEU Nicole</t>
  </si>
  <si>
    <t>BLANC Dominique</t>
  </si>
  <si>
    <t>LAUBY Claude</t>
  </si>
  <si>
    <t>GUENOT Roland</t>
  </si>
  <si>
    <t>GUENOT</t>
  </si>
  <si>
    <t>Roland</t>
  </si>
  <si>
    <t>METHIVIER Céline</t>
  </si>
  <si>
    <t>PLACE Joëlle</t>
  </si>
  <si>
    <t>DELAUNE</t>
  </si>
  <si>
    <t>Laurence</t>
  </si>
  <si>
    <t>TORTONESE</t>
  </si>
  <si>
    <t>Martine</t>
  </si>
  <si>
    <t>METHIVIER</t>
  </si>
  <si>
    <t>PLACE</t>
  </si>
  <si>
    <t>Joëlle</t>
  </si>
  <si>
    <t>20 AAALiens classés (10H &amp; 10F)</t>
  </si>
  <si>
    <t>DUBOURG Florian</t>
  </si>
  <si>
    <t>24KM</t>
  </si>
  <si>
    <t>14KM</t>
  </si>
  <si>
    <t>5KM</t>
  </si>
  <si>
    <t>COLLIGNON Yannick</t>
  </si>
  <si>
    <t>DELHAYE Éric</t>
  </si>
  <si>
    <t>Lausanne</t>
  </si>
  <si>
    <t>3h57'46''</t>
  </si>
  <si>
    <t>3h08'30''</t>
  </si>
  <si>
    <t>Jarnac</t>
  </si>
  <si>
    <t>3h59'04"</t>
  </si>
  <si>
    <t>DUBOURG</t>
  </si>
  <si>
    <t>Florian</t>
  </si>
  <si>
    <t>COLLIGNON</t>
  </si>
  <si>
    <t>Yannick</t>
  </si>
  <si>
    <t>Villefranche-sur-Saône</t>
  </si>
  <si>
    <t>4h16'31''</t>
  </si>
  <si>
    <t>3h47'37''</t>
  </si>
  <si>
    <t>3h13'59''</t>
  </si>
  <si>
    <t>4h05'20''</t>
  </si>
  <si>
    <t>Ravenne</t>
  </si>
  <si>
    <t>3h45'46''</t>
  </si>
  <si>
    <t>CORBET Corinne</t>
  </si>
  <si>
    <t>3h49'24''</t>
  </si>
  <si>
    <t>Valencia</t>
  </si>
  <si>
    <t>ALDIGIER Jean-François</t>
  </si>
  <si>
    <t>4h12'47''</t>
  </si>
  <si>
    <t>PIGUET Stéphane</t>
  </si>
  <si>
    <t>5h06'56''</t>
  </si>
  <si>
    <t>3h48'06''</t>
  </si>
  <si>
    <t>SALVOLDI</t>
  </si>
  <si>
    <t>9 AAALiens classés (5H &amp; 4F)</t>
  </si>
  <si>
    <t>47 AAALiens classés (33H &amp; 14F)</t>
  </si>
  <si>
    <t>MARTEAU</t>
  </si>
  <si>
    <t>Clément</t>
  </si>
  <si>
    <t>DELVOLTE</t>
  </si>
  <si>
    <t>LECLER</t>
  </si>
  <si>
    <t>Ronan</t>
  </si>
  <si>
    <t>MORILLON</t>
  </si>
  <si>
    <t>ALDIGIER</t>
  </si>
  <si>
    <t>Jean-François</t>
  </si>
  <si>
    <t>PIGUET</t>
  </si>
  <si>
    <t>CORBET</t>
  </si>
  <si>
    <t>Corinne</t>
  </si>
  <si>
    <t>CHEVALIER</t>
  </si>
  <si>
    <t>SABIC</t>
  </si>
  <si>
    <t>Katarina</t>
  </si>
  <si>
    <t>BILAN 2019</t>
  </si>
  <si>
    <t>x7</t>
  </si>
  <si>
    <t>Vainqueurs ES</t>
  </si>
  <si>
    <t>57 AAALiens classés (39H &amp; 18F)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</si>
</sst>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FF"/>
      <name val="Calibri"/>
      <family val="2"/>
      <charset val="1"/>
    </font>
    <font>
      <b/>
      <sz val="11"/>
      <color rgb="FFFF0066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color rgb="FFFF0066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66"/>
      <name val="Calibri"/>
      <family val="2"/>
    </font>
    <font>
      <b/>
      <sz val="11"/>
      <color rgb="FFFF0066"/>
      <name val="Calibri"/>
      <family val="2"/>
    </font>
    <font>
      <b/>
      <sz val="11"/>
      <color rgb="FF0000F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1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center"/>
    </xf>
    <xf numFmtId="0" fontId="5" fillId="0" borderId="6" xfId="1" applyFont="1" applyBorder="1" applyAlignment="1">
      <alignment horizontal="left" vertic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4" fillId="0" borderId="7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1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6" xfId="0" applyFont="1" applyBorder="1"/>
    <xf numFmtId="0" fontId="4" fillId="0" borderId="11" xfId="0" applyFont="1" applyBorder="1"/>
    <xf numFmtId="0" fontId="5" fillId="0" borderId="1" xfId="0" applyFont="1" applyBorder="1"/>
    <xf numFmtId="0" fontId="5" fillId="0" borderId="9" xfId="0" applyFont="1" applyBorder="1" applyAlignment="1">
      <alignment horizontal="center"/>
    </xf>
    <xf numFmtId="0" fontId="4" fillId="0" borderId="13" xfId="0" applyFont="1" applyBorder="1"/>
    <xf numFmtId="0" fontId="5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5" xfId="0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1" xfId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0" xfId="1" applyFont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7" xfId="0" applyFont="1" applyBorder="1"/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4" fillId="0" borderId="7" xfId="0" applyFont="1" applyBorder="1"/>
    <xf numFmtId="0" fontId="4" fillId="0" borderId="19" xfId="0" applyFont="1" applyBorder="1" applyAlignment="1">
      <alignment horizontal="center"/>
    </xf>
    <xf numFmtId="0" fontId="0" fillId="0" borderId="6" xfId="0" applyBorder="1"/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1" xfId="0" applyFont="1" applyBorder="1"/>
    <xf numFmtId="0" fontId="4" fillId="0" borderId="13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23" xfId="0" applyFont="1" applyBorder="1"/>
    <xf numFmtId="0" fontId="12" fillId="0" borderId="0" xfId="0" applyFont="1"/>
    <xf numFmtId="0" fontId="7" fillId="0" borderId="0" xfId="0" applyFont="1"/>
    <xf numFmtId="0" fontId="5" fillId="0" borderId="21" xfId="0" applyFont="1" applyBorder="1"/>
    <xf numFmtId="0" fontId="10" fillId="0" borderId="2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4" fillId="0" borderId="29" xfId="0" applyFont="1" applyBorder="1"/>
    <xf numFmtId="0" fontId="8" fillId="0" borderId="26" xfId="0" applyFont="1" applyBorder="1" applyAlignment="1">
      <alignment horizontal="center" vertical="center"/>
    </xf>
    <xf numFmtId="0" fontId="5" fillId="0" borderId="30" xfId="0" applyFont="1" applyBorder="1"/>
    <xf numFmtId="0" fontId="8" fillId="2" borderId="26" xfId="0" applyFont="1" applyFill="1" applyBorder="1" applyAlignment="1">
      <alignment horizontal="center" vertical="center"/>
    </xf>
    <xf numFmtId="0" fontId="7" fillId="2" borderId="31" xfId="0" applyFont="1" applyFill="1" applyBorder="1"/>
    <xf numFmtId="0" fontId="7" fillId="2" borderId="30" xfId="0" applyFont="1" applyFill="1" applyBorder="1"/>
    <xf numFmtId="0" fontId="10" fillId="0" borderId="27" xfId="0" applyFont="1" applyBorder="1" applyAlignment="1">
      <alignment horizontal="center" vertical="center"/>
    </xf>
    <xf numFmtId="0" fontId="5" fillId="0" borderId="37" xfId="0" applyFont="1" applyBorder="1"/>
    <xf numFmtId="0" fontId="5" fillId="0" borderId="38" xfId="0" applyFont="1" applyBorder="1"/>
    <xf numFmtId="0" fontId="4" fillId="0" borderId="15" xfId="1" applyFont="1" applyBorder="1" applyAlignment="1">
      <alignment horizontal="left" vertical="center"/>
    </xf>
    <xf numFmtId="164" fontId="4" fillId="0" borderId="13" xfId="0" applyNumberFormat="1" applyFont="1" applyBorder="1"/>
    <xf numFmtId="0" fontId="4" fillId="0" borderId="0" xfId="0" applyFont="1" applyAlignment="1">
      <alignment vertical="center" wrapText="1"/>
    </xf>
    <xf numFmtId="0" fontId="4" fillId="0" borderId="23" xfId="0" applyFont="1" applyBorder="1"/>
    <xf numFmtId="0" fontId="5" fillId="0" borderId="15" xfId="1" applyFont="1" applyBorder="1" applyAlignment="1">
      <alignment horizontal="left" vertical="center"/>
    </xf>
    <xf numFmtId="0" fontId="5" fillId="0" borderId="17" xfId="1" applyFont="1" applyBorder="1" applyAlignment="1">
      <alignment horizontal="left" vertical="center"/>
    </xf>
    <xf numFmtId="0" fontId="4" fillId="0" borderId="22" xfId="0" applyFont="1" applyBorder="1"/>
    <xf numFmtId="0" fontId="4" fillId="0" borderId="0" xfId="0" applyFont="1" applyBorder="1"/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/>
    <xf numFmtId="0" fontId="8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42" xfId="1" applyFont="1" applyBorder="1" applyAlignment="1">
      <alignment horizontal="left" vertical="center"/>
    </xf>
    <xf numFmtId="0" fontId="4" fillId="0" borderId="4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Fill="1" applyBorder="1"/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41" xfId="1" applyFont="1" applyBorder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5" fillId="0" borderId="4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0" borderId="41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41" xfId="0" applyFont="1" applyFill="1" applyBorder="1"/>
    <xf numFmtId="0" fontId="4" fillId="2" borderId="13" xfId="0" applyFont="1" applyFill="1" applyBorder="1"/>
    <xf numFmtId="0" fontId="0" fillId="2" borderId="13" xfId="0" applyFill="1" applyBorder="1"/>
    <xf numFmtId="0" fontId="4" fillId="2" borderId="14" xfId="0" applyFont="1" applyFill="1" applyBorder="1"/>
    <xf numFmtId="0" fontId="5" fillId="0" borderId="9" xfId="0" applyFont="1" applyBorder="1" applyAlignment="1">
      <alignment horizontal="center" vertical="center"/>
    </xf>
    <xf numFmtId="0" fontId="5" fillId="0" borderId="24" xfId="0" applyFont="1" applyBorder="1"/>
    <xf numFmtId="164" fontId="5" fillId="0" borderId="41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5" fillId="0" borderId="24" xfId="1" applyFont="1" applyBorder="1" applyAlignment="1">
      <alignment horizontal="left" vertical="center"/>
    </xf>
    <xf numFmtId="0" fontId="4" fillId="0" borderId="14" xfId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left"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/>
    </xf>
    <xf numFmtId="0" fontId="4" fillId="2" borderId="31" xfId="0" applyFont="1" applyFill="1" applyBorder="1"/>
    <xf numFmtId="0" fontId="4" fillId="0" borderId="31" xfId="0" applyFont="1" applyBorder="1"/>
    <xf numFmtId="0" fontId="4" fillId="0" borderId="31" xfId="1" applyFont="1" applyBorder="1" applyAlignment="1">
      <alignment horizontal="left" vertical="center"/>
    </xf>
    <xf numFmtId="0" fontId="5" fillId="0" borderId="31" xfId="0" applyFont="1" applyBorder="1"/>
    <xf numFmtId="0" fontId="9" fillId="0" borderId="45" xfId="0" applyFont="1" applyBorder="1" applyAlignment="1">
      <alignment horizontal="center" vertical="center"/>
    </xf>
    <xf numFmtId="0" fontId="4" fillId="0" borderId="37" xfId="0" applyFont="1" applyBorder="1"/>
    <xf numFmtId="0" fontId="4" fillId="2" borderId="29" xfId="0" applyFont="1" applyFill="1" applyBorder="1"/>
    <xf numFmtId="0" fontId="4" fillId="0" borderId="46" xfId="0" applyFont="1" applyBorder="1"/>
    <xf numFmtId="0" fontId="3" fillId="0" borderId="26" xfId="0" applyFont="1" applyBorder="1" applyAlignment="1">
      <alignment horizontal="center"/>
    </xf>
    <xf numFmtId="0" fontId="8" fillId="0" borderId="45" xfId="0" applyFont="1" applyBorder="1" applyAlignment="1">
      <alignment horizontal="center" vertical="center"/>
    </xf>
    <xf numFmtId="0" fontId="5" fillId="0" borderId="20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zoomScaleNormal="100" workbookViewId="0"/>
  </sheetViews>
  <sheetFormatPr baseColWidth="10" defaultColWidth="8.88671875" defaultRowHeight="14.4" x14ac:dyDescent="0.3"/>
  <cols>
    <col min="1" max="6" width="22.44140625"/>
    <col min="7" max="1025" width="10.5546875"/>
  </cols>
  <sheetData>
    <row r="1" spans="1:6" x14ac:dyDescent="0.3">
      <c r="A1" s="1" t="s">
        <v>215</v>
      </c>
      <c r="B1" s="2">
        <v>43505</v>
      </c>
      <c r="C1" s="194" t="s">
        <v>228</v>
      </c>
      <c r="D1" s="194"/>
      <c r="E1" s="194"/>
      <c r="F1" s="194"/>
    </row>
    <row r="2" spans="1:6" x14ac:dyDescent="0.3">
      <c r="A2" s="195" t="s">
        <v>0</v>
      </c>
      <c r="B2" s="195"/>
      <c r="C2" s="3" t="s">
        <v>1</v>
      </c>
      <c r="D2" s="196" t="s">
        <v>2</v>
      </c>
      <c r="E2" s="196"/>
      <c r="F2" s="4" t="s">
        <v>1</v>
      </c>
    </row>
    <row r="3" spans="1:6" x14ac:dyDescent="0.3">
      <c r="A3" s="5" t="s">
        <v>80</v>
      </c>
      <c r="B3" s="5" t="s">
        <v>69</v>
      </c>
      <c r="C3" s="6">
        <v>19</v>
      </c>
      <c r="D3" s="7" t="s">
        <v>46</v>
      </c>
      <c r="E3" s="8" t="s">
        <v>44</v>
      </c>
      <c r="F3" s="9">
        <v>13</v>
      </c>
    </row>
    <row r="4" spans="1:6" x14ac:dyDescent="0.3">
      <c r="A4" s="5" t="s">
        <v>81</v>
      </c>
      <c r="B4" s="5" t="s">
        <v>82</v>
      </c>
      <c r="C4" s="6">
        <v>18</v>
      </c>
      <c r="D4" s="7" t="s">
        <v>4</v>
      </c>
      <c r="E4" s="8" t="s">
        <v>5</v>
      </c>
      <c r="F4" s="9">
        <v>12</v>
      </c>
    </row>
    <row r="5" spans="1:6" x14ac:dyDescent="0.3">
      <c r="A5" s="10" t="s">
        <v>32</v>
      </c>
      <c r="B5" s="5" t="s">
        <v>33</v>
      </c>
      <c r="C5" s="6">
        <v>17</v>
      </c>
      <c r="D5" s="7" t="s">
        <v>218</v>
      </c>
      <c r="E5" s="8" t="s">
        <v>26</v>
      </c>
      <c r="F5" s="9">
        <v>11</v>
      </c>
    </row>
    <row r="6" spans="1:6" x14ac:dyDescent="0.3">
      <c r="A6" s="10" t="s">
        <v>148</v>
      </c>
      <c r="B6" s="5" t="s">
        <v>65</v>
      </c>
      <c r="C6" s="6">
        <v>16</v>
      </c>
      <c r="D6" s="7" t="s">
        <v>222</v>
      </c>
      <c r="E6" s="8" t="s">
        <v>223</v>
      </c>
      <c r="F6" s="9">
        <v>10</v>
      </c>
    </row>
    <row r="7" spans="1:6" x14ac:dyDescent="0.3">
      <c r="A7" s="10" t="s">
        <v>19</v>
      </c>
      <c r="B7" s="5" t="s">
        <v>20</v>
      </c>
      <c r="C7" s="6">
        <v>15</v>
      </c>
      <c r="D7" s="8" t="s">
        <v>93</v>
      </c>
      <c r="E7" s="8" t="s">
        <v>94</v>
      </c>
      <c r="F7" s="9">
        <v>9</v>
      </c>
    </row>
    <row r="8" spans="1:6" x14ac:dyDescent="0.3">
      <c r="A8" s="10" t="s">
        <v>192</v>
      </c>
      <c r="B8" s="5" t="s">
        <v>193</v>
      </c>
      <c r="C8" s="6">
        <v>14</v>
      </c>
      <c r="D8" s="8" t="s">
        <v>101</v>
      </c>
      <c r="E8" s="8" t="s">
        <v>127</v>
      </c>
      <c r="F8" s="9">
        <v>8</v>
      </c>
    </row>
    <row r="9" spans="1:6" x14ac:dyDescent="0.3">
      <c r="A9" s="10" t="s">
        <v>216</v>
      </c>
      <c r="B9" s="5" t="s">
        <v>217</v>
      </c>
      <c r="C9" s="6">
        <v>13</v>
      </c>
      <c r="D9" s="8" t="s">
        <v>99</v>
      </c>
      <c r="E9" s="8" t="s">
        <v>126</v>
      </c>
      <c r="F9" s="9">
        <v>7</v>
      </c>
    </row>
    <row r="10" spans="1:6" x14ac:dyDescent="0.3">
      <c r="A10" s="5" t="s">
        <v>224</v>
      </c>
      <c r="B10" s="5" t="s">
        <v>225</v>
      </c>
      <c r="C10" s="6">
        <v>12</v>
      </c>
      <c r="D10" s="7" t="s">
        <v>34</v>
      </c>
      <c r="E10" s="8" t="s">
        <v>35</v>
      </c>
      <c r="F10" s="9">
        <v>6</v>
      </c>
    </row>
    <row r="11" spans="1:6" x14ac:dyDescent="0.3">
      <c r="A11" s="5" t="s">
        <v>165</v>
      </c>
      <c r="B11" s="5" t="s">
        <v>166</v>
      </c>
      <c r="C11" s="6">
        <v>11</v>
      </c>
      <c r="D11" s="8" t="s">
        <v>125</v>
      </c>
      <c r="E11" s="8" t="s">
        <v>97</v>
      </c>
      <c r="F11" s="9">
        <v>5</v>
      </c>
    </row>
    <row r="12" spans="1:6" x14ac:dyDescent="0.3">
      <c r="A12" s="10" t="s">
        <v>23</v>
      </c>
      <c r="B12" s="5" t="s">
        <v>221</v>
      </c>
      <c r="C12" s="6">
        <v>10</v>
      </c>
      <c r="D12" s="7" t="s">
        <v>43</v>
      </c>
      <c r="E12" s="8" t="s">
        <v>44</v>
      </c>
      <c r="F12" s="9">
        <v>4</v>
      </c>
    </row>
    <row r="13" spans="1:6" x14ac:dyDescent="0.3">
      <c r="A13" s="10" t="s">
        <v>51</v>
      </c>
      <c r="B13" s="5" t="s">
        <v>52</v>
      </c>
      <c r="C13" s="6">
        <v>9</v>
      </c>
      <c r="D13" s="7" t="s">
        <v>41</v>
      </c>
      <c r="E13" s="8" t="s">
        <v>42</v>
      </c>
      <c r="F13" s="9">
        <v>3</v>
      </c>
    </row>
    <row r="14" spans="1:6" x14ac:dyDescent="0.3">
      <c r="A14" s="10" t="s">
        <v>219</v>
      </c>
      <c r="B14" s="5" t="s">
        <v>206</v>
      </c>
      <c r="C14" s="6">
        <v>8</v>
      </c>
      <c r="D14" s="7" t="s">
        <v>32</v>
      </c>
      <c r="E14" s="8" t="s">
        <v>63</v>
      </c>
      <c r="F14" s="9">
        <v>2</v>
      </c>
    </row>
    <row r="15" spans="1:6" ht="15" thickBot="1" x14ac:dyDescent="0.35">
      <c r="A15" s="10" t="s">
        <v>58</v>
      </c>
      <c r="B15" s="5" t="s">
        <v>59</v>
      </c>
      <c r="C15" s="6">
        <v>7</v>
      </c>
      <c r="D15" s="37" t="s">
        <v>137</v>
      </c>
      <c r="E15" s="17" t="s">
        <v>138</v>
      </c>
      <c r="F15" s="18">
        <v>1</v>
      </c>
    </row>
    <row r="16" spans="1:6" x14ac:dyDescent="0.3">
      <c r="A16" s="10" t="s">
        <v>220</v>
      </c>
      <c r="B16" s="5" t="s">
        <v>11</v>
      </c>
      <c r="C16" s="6">
        <v>6</v>
      </c>
      <c r="D16" s="7"/>
      <c r="E16" s="8"/>
      <c r="F16" s="32"/>
    </row>
    <row r="17" spans="1:6" x14ac:dyDescent="0.3">
      <c r="A17" s="10" t="s">
        <v>54</v>
      </c>
      <c r="B17" s="5" t="s">
        <v>55</v>
      </c>
      <c r="C17" s="6">
        <v>5</v>
      </c>
      <c r="D17" s="7"/>
      <c r="E17" s="8"/>
      <c r="F17" s="32"/>
    </row>
    <row r="18" spans="1:6" x14ac:dyDescent="0.3">
      <c r="A18" s="5" t="s">
        <v>41</v>
      </c>
      <c r="B18" s="5" t="s">
        <v>72</v>
      </c>
      <c r="C18" s="6">
        <v>4</v>
      </c>
      <c r="D18" s="7"/>
      <c r="E18" s="8"/>
      <c r="F18" s="32"/>
    </row>
    <row r="19" spans="1:6" x14ac:dyDescent="0.3">
      <c r="A19" s="10" t="s">
        <v>68</v>
      </c>
      <c r="B19" s="5" t="s">
        <v>69</v>
      </c>
      <c r="C19" s="6">
        <v>3</v>
      </c>
      <c r="D19" s="7"/>
      <c r="E19" s="8"/>
      <c r="F19" s="32"/>
    </row>
    <row r="20" spans="1:6" x14ac:dyDescent="0.3">
      <c r="A20" s="10" t="s">
        <v>77</v>
      </c>
      <c r="B20" s="5" t="s">
        <v>6</v>
      </c>
      <c r="C20" s="6">
        <v>2</v>
      </c>
      <c r="D20" s="7"/>
      <c r="E20" s="8"/>
      <c r="F20" s="32"/>
    </row>
    <row r="21" spans="1:6" ht="15" thickBot="1" x14ac:dyDescent="0.35">
      <c r="A21" s="11" t="s">
        <v>134</v>
      </c>
      <c r="B21" s="12" t="s">
        <v>76</v>
      </c>
      <c r="C21" s="13">
        <v>1</v>
      </c>
      <c r="D21" s="48"/>
    </row>
  </sheetData>
  <mergeCells count="3">
    <mergeCell ref="C1:F1"/>
    <mergeCell ref="A2:B2"/>
    <mergeCell ref="D2:E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zoomScaleNormal="100" workbookViewId="0"/>
  </sheetViews>
  <sheetFormatPr baseColWidth="10" defaultColWidth="8.88671875" defaultRowHeight="14.4" x14ac:dyDescent="0.3"/>
  <cols>
    <col min="1" max="6" width="22.44140625"/>
    <col min="7" max="1025" width="10.5546875"/>
  </cols>
  <sheetData>
    <row r="1" spans="1:6" x14ac:dyDescent="0.3">
      <c r="A1" s="1" t="s">
        <v>379</v>
      </c>
      <c r="B1" s="2">
        <v>43807</v>
      </c>
      <c r="C1" s="194" t="s">
        <v>538</v>
      </c>
      <c r="D1" s="194"/>
      <c r="E1" s="194"/>
      <c r="F1" s="194"/>
    </row>
    <row r="2" spans="1:6" x14ac:dyDescent="0.3">
      <c r="A2" s="195" t="s">
        <v>0</v>
      </c>
      <c r="B2" s="195"/>
      <c r="C2" s="3" t="s">
        <v>1</v>
      </c>
      <c r="D2" s="196" t="s">
        <v>2</v>
      </c>
      <c r="E2" s="196"/>
      <c r="F2" s="4" t="s">
        <v>1</v>
      </c>
    </row>
    <row r="3" spans="1:6" x14ac:dyDescent="0.3">
      <c r="A3" s="14" t="s">
        <v>115</v>
      </c>
      <c r="B3" s="5" t="s">
        <v>3</v>
      </c>
      <c r="C3" s="6">
        <v>10</v>
      </c>
      <c r="D3" s="8" t="s">
        <v>46</v>
      </c>
      <c r="E3" s="8" t="s">
        <v>44</v>
      </c>
      <c r="F3" s="9">
        <v>10</v>
      </c>
    </row>
    <row r="4" spans="1:6" x14ac:dyDescent="0.3">
      <c r="A4" s="5" t="s">
        <v>32</v>
      </c>
      <c r="B4" s="5" t="s">
        <v>33</v>
      </c>
      <c r="C4" s="6">
        <v>9</v>
      </c>
      <c r="D4" s="8" t="s">
        <v>29</v>
      </c>
      <c r="E4" s="8" t="s">
        <v>30</v>
      </c>
      <c r="F4" s="9">
        <v>9</v>
      </c>
    </row>
    <row r="5" spans="1:6" x14ac:dyDescent="0.3">
      <c r="A5" s="15" t="s">
        <v>19</v>
      </c>
      <c r="B5" s="5" t="s">
        <v>20</v>
      </c>
      <c r="C5" s="6">
        <v>8</v>
      </c>
      <c r="D5" s="8" t="s">
        <v>537</v>
      </c>
      <c r="E5" s="8" t="s">
        <v>97</v>
      </c>
      <c r="F5" s="9">
        <v>8</v>
      </c>
    </row>
    <row r="6" spans="1:6" ht="15" thickBot="1" x14ac:dyDescent="0.35">
      <c r="A6" s="15" t="s">
        <v>81</v>
      </c>
      <c r="B6" s="5" t="s">
        <v>82</v>
      </c>
      <c r="C6" s="6">
        <v>7</v>
      </c>
      <c r="D6" s="57" t="s">
        <v>34</v>
      </c>
      <c r="E6" s="17" t="s">
        <v>35</v>
      </c>
      <c r="F6" s="18">
        <v>7</v>
      </c>
    </row>
    <row r="7" spans="1:6" ht="15" thickBot="1" x14ac:dyDescent="0.35">
      <c r="A7" s="16" t="s">
        <v>23</v>
      </c>
      <c r="B7" s="12" t="s">
        <v>221</v>
      </c>
      <c r="C7" s="13">
        <v>6</v>
      </c>
      <c r="D7" s="8"/>
      <c r="E7" s="91"/>
      <c r="F7" s="126"/>
    </row>
  </sheetData>
  <mergeCells count="3">
    <mergeCell ref="C1:F1"/>
    <mergeCell ref="A2:B2"/>
    <mergeCell ref="D2:E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Normal="100" workbookViewId="0">
      <selection sqref="A1:D1"/>
    </sheetView>
  </sheetViews>
  <sheetFormatPr baseColWidth="10" defaultColWidth="8.88671875" defaultRowHeight="14.4" x14ac:dyDescent="0.3"/>
  <cols>
    <col min="1" max="1" width="38.88671875" customWidth="1"/>
    <col min="2" max="2" width="13.33203125" customWidth="1"/>
    <col min="3" max="3" width="22.21875" customWidth="1"/>
    <col min="4" max="4" width="10.77734375" customWidth="1"/>
    <col min="5" max="5" width="38.88671875" customWidth="1"/>
    <col min="6" max="6" width="13.33203125" customWidth="1"/>
    <col min="7" max="7" width="22.21875" customWidth="1"/>
    <col min="8" max="8" width="10.77734375" customWidth="1"/>
    <col min="9" max="1025" width="10.5546875"/>
  </cols>
  <sheetData>
    <row r="1" spans="1:8" ht="15" thickBot="1" x14ac:dyDescent="0.35">
      <c r="A1" s="200" t="s">
        <v>103</v>
      </c>
      <c r="B1" s="200"/>
      <c r="C1" s="200"/>
      <c r="D1" s="200"/>
      <c r="E1" s="201" t="s">
        <v>539</v>
      </c>
      <c r="F1" s="201"/>
      <c r="G1" s="201"/>
      <c r="H1" s="201"/>
    </row>
    <row r="2" spans="1:8" x14ac:dyDescent="0.3">
      <c r="A2" s="96" t="s">
        <v>0</v>
      </c>
      <c r="B2" s="54" t="s">
        <v>104</v>
      </c>
      <c r="C2" s="54" t="s">
        <v>321</v>
      </c>
      <c r="D2" s="93" t="s">
        <v>1</v>
      </c>
      <c r="E2" s="95" t="s">
        <v>2</v>
      </c>
      <c r="F2" s="55" t="s">
        <v>104</v>
      </c>
      <c r="G2" s="55" t="s">
        <v>321</v>
      </c>
      <c r="H2" s="94" t="s">
        <v>1</v>
      </c>
    </row>
    <row r="3" spans="1:8" x14ac:dyDescent="0.3">
      <c r="A3" s="98" t="s">
        <v>175</v>
      </c>
      <c r="B3" s="101" t="s">
        <v>322</v>
      </c>
      <c r="C3" s="101" t="s">
        <v>323</v>
      </c>
      <c r="D3" s="6">
        <v>33</v>
      </c>
      <c r="E3" s="97" t="s">
        <v>283</v>
      </c>
      <c r="F3" s="103" t="s">
        <v>525</v>
      </c>
      <c r="G3" s="103" t="s">
        <v>522</v>
      </c>
      <c r="H3" s="9">
        <v>14</v>
      </c>
    </row>
    <row r="4" spans="1:8" x14ac:dyDescent="0.3">
      <c r="A4" s="181" t="s">
        <v>326</v>
      </c>
      <c r="B4" s="102" t="s">
        <v>325</v>
      </c>
      <c r="C4" s="102" t="s">
        <v>324</v>
      </c>
      <c r="D4" s="6">
        <v>32</v>
      </c>
      <c r="E4" s="107" t="s">
        <v>329</v>
      </c>
      <c r="F4" s="106" t="s">
        <v>330</v>
      </c>
      <c r="G4" s="106" t="s">
        <v>323</v>
      </c>
      <c r="H4" s="9">
        <v>13</v>
      </c>
    </row>
    <row r="5" spans="1:8" x14ac:dyDescent="0.3">
      <c r="A5" s="82" t="s">
        <v>231</v>
      </c>
      <c r="B5" s="102" t="s">
        <v>376</v>
      </c>
      <c r="C5" s="102" t="s">
        <v>377</v>
      </c>
      <c r="D5" s="6">
        <v>31</v>
      </c>
      <c r="E5" s="59" t="s">
        <v>164</v>
      </c>
      <c r="F5" s="43" t="s">
        <v>472</v>
      </c>
      <c r="G5" s="106" t="s">
        <v>470</v>
      </c>
      <c r="H5" s="9">
        <v>12</v>
      </c>
    </row>
    <row r="6" spans="1:8" x14ac:dyDescent="0.3">
      <c r="A6" s="82" t="s">
        <v>240</v>
      </c>
      <c r="B6" s="102" t="s">
        <v>414</v>
      </c>
      <c r="C6" s="29" t="s">
        <v>415</v>
      </c>
      <c r="D6" s="6">
        <v>30</v>
      </c>
      <c r="E6" s="107" t="s">
        <v>163</v>
      </c>
      <c r="F6" s="106" t="s">
        <v>337</v>
      </c>
      <c r="G6" s="106" t="s">
        <v>323</v>
      </c>
      <c r="H6" s="9">
        <v>11</v>
      </c>
    </row>
    <row r="7" spans="1:8" x14ac:dyDescent="0.3">
      <c r="A7" s="167" t="s">
        <v>157</v>
      </c>
      <c r="B7" s="102" t="s">
        <v>515</v>
      </c>
      <c r="C7" s="29" t="s">
        <v>516</v>
      </c>
      <c r="D7" s="6">
        <v>29</v>
      </c>
      <c r="E7" s="39" t="s">
        <v>178</v>
      </c>
      <c r="F7" s="43" t="s">
        <v>536</v>
      </c>
      <c r="G7" s="43" t="s">
        <v>522</v>
      </c>
      <c r="H7" s="9">
        <v>10</v>
      </c>
    </row>
    <row r="8" spans="1:8" x14ac:dyDescent="0.3">
      <c r="A8" s="82" t="s">
        <v>338</v>
      </c>
      <c r="B8" s="102" t="s">
        <v>471</v>
      </c>
      <c r="C8" s="29" t="s">
        <v>470</v>
      </c>
      <c r="D8" s="6">
        <v>28</v>
      </c>
      <c r="E8" s="180" t="s">
        <v>529</v>
      </c>
      <c r="F8" s="106" t="s">
        <v>530</v>
      </c>
      <c r="G8" s="43" t="s">
        <v>531</v>
      </c>
      <c r="H8" s="9">
        <v>9</v>
      </c>
    </row>
    <row r="9" spans="1:8" x14ac:dyDescent="0.3">
      <c r="A9" s="58" t="s">
        <v>356</v>
      </c>
      <c r="B9" s="102" t="s">
        <v>354</v>
      </c>
      <c r="C9" s="29" t="s">
        <v>355</v>
      </c>
      <c r="D9" s="6">
        <v>27</v>
      </c>
      <c r="E9" s="107" t="s">
        <v>184</v>
      </c>
      <c r="F9" s="106" t="s">
        <v>341</v>
      </c>
      <c r="G9" s="106" t="s">
        <v>323</v>
      </c>
      <c r="H9" s="9">
        <v>8</v>
      </c>
    </row>
    <row r="10" spans="1:8" x14ac:dyDescent="0.3">
      <c r="A10" s="46" t="s">
        <v>475</v>
      </c>
      <c r="B10" s="102" t="s">
        <v>473</v>
      </c>
      <c r="C10" s="29" t="s">
        <v>474</v>
      </c>
      <c r="D10" s="6">
        <v>26</v>
      </c>
      <c r="E10" s="59" t="s">
        <v>425</v>
      </c>
      <c r="F10" s="43" t="s">
        <v>526</v>
      </c>
      <c r="G10" s="43" t="s">
        <v>522</v>
      </c>
      <c r="H10" s="9">
        <v>7</v>
      </c>
    </row>
    <row r="11" spans="1:8" x14ac:dyDescent="0.3">
      <c r="A11" s="82" t="s">
        <v>239</v>
      </c>
      <c r="B11" s="102" t="s">
        <v>419</v>
      </c>
      <c r="C11" s="29" t="s">
        <v>415</v>
      </c>
      <c r="D11" s="6">
        <v>25</v>
      </c>
      <c r="E11" s="107" t="s">
        <v>343</v>
      </c>
      <c r="F11" s="106" t="s">
        <v>342</v>
      </c>
      <c r="G11" s="106" t="s">
        <v>324</v>
      </c>
      <c r="H11" s="9">
        <v>6</v>
      </c>
    </row>
    <row r="12" spans="1:8" x14ac:dyDescent="0.3">
      <c r="A12" s="120" t="s">
        <v>174</v>
      </c>
      <c r="B12" s="102" t="s">
        <v>413</v>
      </c>
      <c r="C12" s="29" t="s">
        <v>412</v>
      </c>
      <c r="D12" s="6">
        <v>24</v>
      </c>
      <c r="E12" s="8" t="s">
        <v>162</v>
      </c>
      <c r="F12" s="106" t="s">
        <v>382</v>
      </c>
      <c r="G12" s="106" t="s">
        <v>323</v>
      </c>
      <c r="H12" s="9">
        <v>5</v>
      </c>
    </row>
    <row r="13" spans="1:8" x14ac:dyDescent="0.3">
      <c r="A13" s="181" t="s">
        <v>327</v>
      </c>
      <c r="B13" s="102" t="s">
        <v>476</v>
      </c>
      <c r="C13" s="102" t="s">
        <v>477</v>
      </c>
      <c r="D13" s="6">
        <v>23</v>
      </c>
      <c r="E13" s="179" t="s">
        <v>346</v>
      </c>
      <c r="F13" s="106" t="s">
        <v>345</v>
      </c>
      <c r="G13" s="106" t="s">
        <v>323</v>
      </c>
      <c r="H13" s="9">
        <v>4</v>
      </c>
    </row>
    <row r="14" spans="1:8" x14ac:dyDescent="0.3">
      <c r="A14" s="88" t="s">
        <v>384</v>
      </c>
      <c r="B14" s="102" t="s">
        <v>385</v>
      </c>
      <c r="C14" s="102" t="s">
        <v>323</v>
      </c>
      <c r="D14" s="6">
        <v>22</v>
      </c>
      <c r="E14" s="179" t="s">
        <v>348</v>
      </c>
      <c r="F14" s="106" t="s">
        <v>347</v>
      </c>
      <c r="G14" s="106" t="s">
        <v>323</v>
      </c>
      <c r="H14" s="9">
        <v>3</v>
      </c>
    </row>
    <row r="15" spans="1:8" x14ac:dyDescent="0.3">
      <c r="A15" s="99" t="s">
        <v>176</v>
      </c>
      <c r="B15" s="102" t="s">
        <v>328</v>
      </c>
      <c r="C15" s="102" t="s">
        <v>323</v>
      </c>
      <c r="D15" s="6">
        <v>21</v>
      </c>
      <c r="E15" s="107" t="s">
        <v>350</v>
      </c>
      <c r="F15" s="106" t="s">
        <v>349</v>
      </c>
      <c r="G15" s="106" t="s">
        <v>323</v>
      </c>
      <c r="H15" s="9">
        <v>2</v>
      </c>
    </row>
    <row r="16" spans="1:8" ht="15" thickBot="1" x14ac:dyDescent="0.35">
      <c r="A16" s="99" t="s">
        <v>332</v>
      </c>
      <c r="B16" s="102" t="s">
        <v>331</v>
      </c>
      <c r="C16" s="102" t="s">
        <v>323</v>
      </c>
      <c r="D16" s="23">
        <v>20</v>
      </c>
      <c r="E16" s="175" t="s">
        <v>161</v>
      </c>
      <c r="F16" s="171" t="s">
        <v>469</v>
      </c>
      <c r="G16" s="171" t="s">
        <v>470</v>
      </c>
      <c r="H16" s="18">
        <v>1</v>
      </c>
    </row>
    <row r="17" spans="1:8" x14ac:dyDescent="0.3">
      <c r="A17" s="121" t="s">
        <v>481</v>
      </c>
      <c r="B17" s="29" t="s">
        <v>479</v>
      </c>
      <c r="C17" s="29" t="s">
        <v>480</v>
      </c>
      <c r="D17" s="6">
        <v>19</v>
      </c>
      <c r="E17" s="89"/>
      <c r="F17" s="126"/>
      <c r="G17" s="126"/>
      <c r="H17" s="126"/>
    </row>
    <row r="18" spans="1:8" x14ac:dyDescent="0.3">
      <c r="A18" s="99" t="s">
        <v>334</v>
      </c>
      <c r="B18" s="102" t="s">
        <v>333</v>
      </c>
      <c r="C18" s="102" t="s">
        <v>323</v>
      </c>
      <c r="D18" s="6">
        <v>18</v>
      </c>
      <c r="E18" s="127"/>
      <c r="F18" s="127"/>
      <c r="G18" s="127"/>
      <c r="H18" s="127"/>
    </row>
    <row r="19" spans="1:8" x14ac:dyDescent="0.3">
      <c r="A19" s="22" t="s">
        <v>159</v>
      </c>
      <c r="B19" s="102" t="s">
        <v>383</v>
      </c>
      <c r="C19" s="102" t="s">
        <v>323</v>
      </c>
      <c r="D19" s="6">
        <v>17</v>
      </c>
      <c r="E19" s="89"/>
      <c r="F19" s="126"/>
      <c r="G19" s="126"/>
      <c r="H19" s="126"/>
    </row>
    <row r="20" spans="1:8" x14ac:dyDescent="0.3">
      <c r="A20" s="99" t="s">
        <v>237</v>
      </c>
      <c r="B20" s="102" t="s">
        <v>335</v>
      </c>
      <c r="C20" s="102" t="s">
        <v>323</v>
      </c>
      <c r="D20" s="6">
        <v>16</v>
      </c>
      <c r="E20" s="127"/>
      <c r="F20" s="127"/>
      <c r="G20" s="127"/>
      <c r="H20" s="127"/>
    </row>
    <row r="21" spans="1:8" x14ac:dyDescent="0.3">
      <c r="A21" s="99" t="s">
        <v>181</v>
      </c>
      <c r="B21" s="102" t="s">
        <v>336</v>
      </c>
      <c r="C21" s="102" t="s">
        <v>323</v>
      </c>
      <c r="D21" s="6">
        <v>15</v>
      </c>
      <c r="E21" s="90"/>
      <c r="F21" s="176"/>
      <c r="G21" s="126"/>
      <c r="H21" s="126"/>
    </row>
    <row r="22" spans="1:8" x14ac:dyDescent="0.3">
      <c r="A22" s="99" t="s">
        <v>182</v>
      </c>
      <c r="B22" s="102" t="s">
        <v>339</v>
      </c>
      <c r="C22" s="102" t="s">
        <v>324</v>
      </c>
      <c r="D22" s="6">
        <v>14</v>
      </c>
      <c r="E22" s="90"/>
      <c r="F22" s="176"/>
      <c r="G22" s="126"/>
      <c r="H22" s="126"/>
    </row>
    <row r="23" spans="1:8" x14ac:dyDescent="0.3">
      <c r="A23" s="99" t="s">
        <v>186</v>
      </c>
      <c r="B23" s="102" t="s">
        <v>528</v>
      </c>
      <c r="C23" s="29" t="s">
        <v>522</v>
      </c>
      <c r="D23" s="6">
        <v>13</v>
      </c>
      <c r="E23" s="90"/>
      <c r="F23" s="176"/>
      <c r="G23" s="126"/>
      <c r="H23" s="126"/>
    </row>
    <row r="24" spans="1:8" x14ac:dyDescent="0.3">
      <c r="A24" s="58" t="s">
        <v>185</v>
      </c>
      <c r="B24" s="102" t="s">
        <v>353</v>
      </c>
      <c r="C24" s="29" t="s">
        <v>352</v>
      </c>
      <c r="D24" s="6">
        <v>12</v>
      </c>
      <c r="E24" s="127"/>
      <c r="F24" s="127"/>
      <c r="G24" s="127"/>
      <c r="H24" s="127"/>
    </row>
    <row r="25" spans="1:8" x14ac:dyDescent="0.3">
      <c r="A25" s="58" t="s">
        <v>392</v>
      </c>
      <c r="B25" s="102" t="s">
        <v>524</v>
      </c>
      <c r="C25" s="29" t="s">
        <v>522</v>
      </c>
      <c r="D25" s="6">
        <v>11</v>
      </c>
      <c r="E25" s="90"/>
      <c r="F25" s="176"/>
      <c r="G25" s="126"/>
      <c r="H25" s="126"/>
    </row>
    <row r="26" spans="1:8" x14ac:dyDescent="0.3">
      <c r="A26" s="99" t="s">
        <v>241</v>
      </c>
      <c r="B26" s="102" t="s">
        <v>340</v>
      </c>
      <c r="C26" s="102" t="s">
        <v>323</v>
      </c>
      <c r="D26" s="6">
        <v>10</v>
      </c>
      <c r="E26" s="127"/>
      <c r="F26" s="127"/>
      <c r="G26" s="127"/>
      <c r="H26" s="127"/>
    </row>
    <row r="27" spans="1:8" x14ac:dyDescent="0.3">
      <c r="A27" s="58" t="s">
        <v>512</v>
      </c>
      <c r="B27" s="29" t="s">
        <v>514</v>
      </c>
      <c r="C27" s="29" t="s">
        <v>513</v>
      </c>
      <c r="D27" s="6">
        <v>9</v>
      </c>
      <c r="E27" s="90"/>
      <c r="F27" s="176"/>
      <c r="G27" s="126"/>
      <c r="H27" s="126"/>
    </row>
    <row r="28" spans="1:8" x14ac:dyDescent="0.3">
      <c r="A28" s="167" t="s">
        <v>189</v>
      </c>
      <c r="B28" s="29" t="s">
        <v>517</v>
      </c>
      <c r="C28" s="29" t="s">
        <v>527</v>
      </c>
      <c r="D28" s="6">
        <v>8</v>
      </c>
      <c r="E28" s="90"/>
      <c r="F28" s="176"/>
      <c r="G28" s="126"/>
      <c r="H28" s="126"/>
    </row>
    <row r="29" spans="1:8" x14ac:dyDescent="0.3">
      <c r="A29" s="121" t="s">
        <v>418</v>
      </c>
      <c r="B29" s="102" t="s">
        <v>416</v>
      </c>
      <c r="C29" s="29" t="s">
        <v>417</v>
      </c>
      <c r="D29" s="6">
        <v>7</v>
      </c>
      <c r="E29" s="90"/>
      <c r="F29" s="176"/>
      <c r="G29" s="126"/>
      <c r="H29" s="126"/>
    </row>
    <row r="30" spans="1:8" x14ac:dyDescent="0.3">
      <c r="A30" s="99" t="s">
        <v>344</v>
      </c>
      <c r="B30" s="102" t="s">
        <v>342</v>
      </c>
      <c r="C30" s="102" t="s">
        <v>324</v>
      </c>
      <c r="D30" s="6">
        <v>6</v>
      </c>
      <c r="E30" s="90"/>
      <c r="F30" s="176"/>
      <c r="G30" s="126"/>
      <c r="H30" s="126"/>
    </row>
    <row r="31" spans="1:8" x14ac:dyDescent="0.3">
      <c r="A31" s="181" t="s">
        <v>532</v>
      </c>
      <c r="B31" s="102" t="s">
        <v>533</v>
      </c>
      <c r="C31" s="29" t="s">
        <v>522</v>
      </c>
      <c r="D31" s="6">
        <v>5</v>
      </c>
      <c r="E31" s="90"/>
      <c r="F31" s="176"/>
      <c r="G31" s="126"/>
      <c r="H31" s="126"/>
    </row>
    <row r="32" spans="1:8" x14ac:dyDescent="0.3">
      <c r="A32" s="58" t="s">
        <v>511</v>
      </c>
      <c r="B32" s="29" t="s">
        <v>523</v>
      </c>
      <c r="C32" s="29" t="s">
        <v>522</v>
      </c>
      <c r="D32" s="6">
        <v>4</v>
      </c>
      <c r="E32" s="90"/>
      <c r="F32" s="176"/>
      <c r="G32" s="126"/>
      <c r="H32" s="126"/>
    </row>
    <row r="33" spans="1:8" x14ac:dyDescent="0.3">
      <c r="A33" s="88" t="s">
        <v>466</v>
      </c>
      <c r="B33" s="29" t="s">
        <v>478</v>
      </c>
      <c r="C33" s="102" t="s">
        <v>477</v>
      </c>
      <c r="D33" s="6">
        <v>3</v>
      </c>
      <c r="E33" s="90"/>
      <c r="F33" s="176"/>
      <c r="G33" s="126"/>
      <c r="H33" s="126"/>
    </row>
    <row r="34" spans="1:8" x14ac:dyDescent="0.3">
      <c r="A34" s="99" t="s">
        <v>280</v>
      </c>
      <c r="B34" s="102" t="s">
        <v>351</v>
      </c>
      <c r="C34" s="102" t="s">
        <v>323</v>
      </c>
      <c r="D34" s="6">
        <v>2</v>
      </c>
      <c r="E34" s="90"/>
      <c r="F34" s="176"/>
      <c r="G34" s="126"/>
      <c r="H34" s="126"/>
    </row>
    <row r="35" spans="1:8" ht="15" thickBot="1" x14ac:dyDescent="0.35">
      <c r="A35" s="122" t="s">
        <v>534</v>
      </c>
      <c r="B35" s="100" t="s">
        <v>535</v>
      </c>
      <c r="C35" s="100" t="s">
        <v>522</v>
      </c>
      <c r="D35" s="13">
        <v>1</v>
      </c>
      <c r="E35" s="90"/>
      <c r="F35" s="176"/>
      <c r="G35" s="126"/>
      <c r="H35" s="126"/>
    </row>
    <row r="36" spans="1:8" x14ac:dyDescent="0.3">
      <c r="E36" s="42"/>
      <c r="F36" s="42"/>
      <c r="G36" s="8"/>
      <c r="H36" s="32"/>
    </row>
    <row r="37" spans="1:8" x14ac:dyDescent="0.3">
      <c r="E37" s="42"/>
      <c r="F37" s="42"/>
      <c r="G37" s="8"/>
      <c r="H37" s="32"/>
    </row>
    <row r="38" spans="1:8" x14ac:dyDescent="0.3">
      <c r="E38" s="42"/>
      <c r="F38" s="42"/>
      <c r="G38" s="8"/>
      <c r="H38" s="32"/>
    </row>
    <row r="39" spans="1:8" x14ac:dyDescent="0.3">
      <c r="E39" s="42"/>
      <c r="F39" s="42"/>
      <c r="G39" s="8"/>
      <c r="H39" s="32"/>
    </row>
    <row r="40" spans="1:8" x14ac:dyDescent="0.3">
      <c r="A40" s="51"/>
      <c r="B40" s="5"/>
      <c r="C40" s="5"/>
      <c r="D40" s="24"/>
      <c r="E40" s="42"/>
      <c r="F40" s="42"/>
      <c r="G40" s="8"/>
      <c r="H40" s="32"/>
    </row>
    <row r="41" spans="1:8" x14ac:dyDescent="0.3">
      <c r="A41" s="51"/>
      <c r="B41" s="5"/>
      <c r="C41" s="5"/>
      <c r="D41" s="24"/>
      <c r="E41" s="42"/>
      <c r="F41" s="42"/>
      <c r="H41" s="32"/>
    </row>
    <row r="42" spans="1:8" x14ac:dyDescent="0.3">
      <c r="A42" s="51"/>
      <c r="B42" s="5"/>
      <c r="C42" s="5"/>
      <c r="D42" s="24"/>
      <c r="E42" s="42"/>
      <c r="F42" s="42"/>
      <c r="H42" s="32"/>
    </row>
  </sheetData>
  <mergeCells count="2">
    <mergeCell ref="A1:D1"/>
    <mergeCell ref="E1:H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6"/>
  <sheetViews>
    <sheetView zoomScaleNormal="100" workbookViewId="0"/>
  </sheetViews>
  <sheetFormatPr baseColWidth="10" defaultColWidth="8.88671875" defaultRowHeight="14.4" x14ac:dyDescent="0.3"/>
  <cols>
    <col min="1" max="1" width="6.6640625" style="152"/>
    <col min="2" max="2" width="22.44140625" style="5"/>
    <col min="3" max="3" width="22.44140625" style="5" customWidth="1"/>
    <col min="4" max="4" width="6.6640625" style="110"/>
    <col min="5" max="5" width="6.6640625" style="23"/>
    <col min="6" max="15" width="6.6640625" style="24"/>
    <col min="16" max="16" width="22.44140625" style="25"/>
    <col min="17" max="1024" width="10.5546875"/>
  </cols>
  <sheetData>
    <row r="1" spans="1:16" ht="15" thickBot="1" x14ac:dyDescent="0.35">
      <c r="A1" s="153" t="s">
        <v>107</v>
      </c>
      <c r="B1" s="202" t="s">
        <v>108</v>
      </c>
      <c r="C1" s="203"/>
      <c r="D1" s="109" t="s">
        <v>121</v>
      </c>
      <c r="E1" s="27">
        <v>1</v>
      </c>
      <c r="F1" s="26">
        <v>2</v>
      </c>
      <c r="G1" s="26">
        <v>3</v>
      </c>
      <c r="H1" s="26">
        <v>4</v>
      </c>
      <c r="I1" s="26">
        <v>5</v>
      </c>
      <c r="J1" s="26">
        <v>6</v>
      </c>
      <c r="K1" s="26">
        <v>7</v>
      </c>
      <c r="L1" s="26">
        <v>8</v>
      </c>
      <c r="M1" s="26">
        <v>9</v>
      </c>
      <c r="N1" s="26">
        <v>10</v>
      </c>
      <c r="O1" s="26">
        <v>11</v>
      </c>
      <c r="P1" s="28" t="s">
        <v>1</v>
      </c>
    </row>
    <row r="2" spans="1:16" x14ac:dyDescent="0.3">
      <c r="A2" s="152">
        <v>1</v>
      </c>
      <c r="B2" s="5" t="s">
        <v>111</v>
      </c>
      <c r="C2" s="5" t="s">
        <v>20</v>
      </c>
      <c r="D2" s="110" t="s">
        <v>109</v>
      </c>
      <c r="E2" s="23">
        <v>15</v>
      </c>
      <c r="F2" s="24">
        <v>29</v>
      </c>
      <c r="H2" s="24">
        <v>27</v>
      </c>
      <c r="I2" s="24">
        <v>17</v>
      </c>
      <c r="J2" s="24">
        <v>32</v>
      </c>
      <c r="K2" s="24">
        <v>23</v>
      </c>
      <c r="L2" s="24">
        <v>27</v>
      </c>
      <c r="M2" s="24">
        <v>6</v>
      </c>
      <c r="N2" s="24">
        <v>8</v>
      </c>
      <c r="O2" s="24">
        <v>24</v>
      </c>
      <c r="P2" s="25">
        <f t="shared" ref="P2:P33" si="0">SUM(E2:O2)</f>
        <v>208</v>
      </c>
    </row>
    <row r="3" spans="1:16" x14ac:dyDescent="0.3">
      <c r="A3" s="152">
        <v>2</v>
      </c>
      <c r="B3" s="5" t="s">
        <v>32</v>
      </c>
      <c r="C3" s="5" t="s">
        <v>33</v>
      </c>
      <c r="D3" s="110" t="s">
        <v>112</v>
      </c>
      <c r="E3" s="23">
        <v>17</v>
      </c>
      <c r="F3" s="24">
        <v>28</v>
      </c>
      <c r="G3" s="24">
        <v>30</v>
      </c>
      <c r="J3" s="24">
        <v>35</v>
      </c>
      <c r="K3" s="24">
        <v>18</v>
      </c>
      <c r="L3" s="24">
        <v>28</v>
      </c>
      <c r="N3" s="24">
        <v>9</v>
      </c>
      <c r="O3" s="24">
        <v>29</v>
      </c>
      <c r="P3" s="25">
        <f t="shared" si="0"/>
        <v>194</v>
      </c>
    </row>
    <row r="4" spans="1:16" x14ac:dyDescent="0.3">
      <c r="A4" s="152">
        <v>3</v>
      </c>
      <c r="B4" s="88" t="s">
        <v>192</v>
      </c>
      <c r="C4" s="5" t="s">
        <v>193</v>
      </c>
      <c r="D4" s="110" t="s">
        <v>109</v>
      </c>
      <c r="E4" s="23">
        <v>14</v>
      </c>
      <c r="G4" s="24">
        <v>28</v>
      </c>
      <c r="I4" s="24">
        <v>16</v>
      </c>
      <c r="J4" s="24">
        <v>33</v>
      </c>
      <c r="K4" s="24">
        <v>17</v>
      </c>
      <c r="L4" s="24">
        <v>26</v>
      </c>
      <c r="M4" s="24">
        <v>9</v>
      </c>
      <c r="P4" s="25">
        <f t="shared" si="0"/>
        <v>143</v>
      </c>
    </row>
    <row r="5" spans="1:16" x14ac:dyDescent="0.3">
      <c r="A5" s="152">
        <v>4</v>
      </c>
      <c r="B5" s="5" t="s">
        <v>27</v>
      </c>
      <c r="C5" s="5" t="s">
        <v>28</v>
      </c>
      <c r="D5" s="110" t="s">
        <v>109</v>
      </c>
      <c r="F5" s="24">
        <v>32</v>
      </c>
      <c r="H5" s="24">
        <v>31</v>
      </c>
      <c r="J5" s="24">
        <v>39</v>
      </c>
      <c r="M5" s="24">
        <v>7</v>
      </c>
      <c r="O5" s="24">
        <v>33</v>
      </c>
      <c r="P5" s="25">
        <f t="shared" si="0"/>
        <v>142</v>
      </c>
    </row>
    <row r="6" spans="1:16" x14ac:dyDescent="0.3">
      <c r="A6" s="152">
        <v>5</v>
      </c>
      <c r="B6" s="88" t="s">
        <v>148</v>
      </c>
      <c r="C6" s="5" t="s">
        <v>65</v>
      </c>
      <c r="D6" s="110" t="s">
        <v>112</v>
      </c>
      <c r="E6" s="23">
        <v>16</v>
      </c>
      <c r="F6" s="24">
        <v>31</v>
      </c>
      <c r="J6" s="24">
        <v>36</v>
      </c>
      <c r="L6" s="24">
        <v>24</v>
      </c>
      <c r="O6" s="24">
        <v>31</v>
      </c>
      <c r="P6" s="25">
        <f t="shared" si="0"/>
        <v>138</v>
      </c>
    </row>
    <row r="7" spans="1:16" x14ac:dyDescent="0.3">
      <c r="A7" s="152">
        <v>6</v>
      </c>
      <c r="B7" s="5" t="s">
        <v>81</v>
      </c>
      <c r="C7" s="5" t="s">
        <v>82</v>
      </c>
      <c r="D7" s="110" t="s">
        <v>112</v>
      </c>
      <c r="E7" s="23">
        <v>18</v>
      </c>
      <c r="F7" s="24">
        <v>27</v>
      </c>
      <c r="G7" s="24">
        <v>30</v>
      </c>
      <c r="K7" s="24">
        <v>22</v>
      </c>
      <c r="L7" s="24">
        <v>30</v>
      </c>
      <c r="N7" s="24">
        <v>7</v>
      </c>
      <c r="P7" s="25">
        <f t="shared" si="0"/>
        <v>134</v>
      </c>
    </row>
    <row r="8" spans="1:16" x14ac:dyDescent="0.3">
      <c r="A8" s="152">
        <v>7</v>
      </c>
      <c r="B8" s="5" t="s">
        <v>113</v>
      </c>
      <c r="C8" s="5" t="s">
        <v>52</v>
      </c>
      <c r="D8" s="110" t="s">
        <v>114</v>
      </c>
      <c r="E8" s="23">
        <v>9</v>
      </c>
      <c r="F8" s="24">
        <v>11</v>
      </c>
      <c r="G8" s="24">
        <v>24</v>
      </c>
      <c r="H8" s="24">
        <v>17</v>
      </c>
      <c r="I8" s="24">
        <v>7</v>
      </c>
      <c r="J8" s="24">
        <v>20</v>
      </c>
      <c r="K8" s="24">
        <v>9</v>
      </c>
      <c r="L8" s="24">
        <v>17</v>
      </c>
      <c r="O8" s="24">
        <v>8</v>
      </c>
      <c r="P8" s="25">
        <f t="shared" si="0"/>
        <v>122</v>
      </c>
    </row>
    <row r="9" spans="1:16" x14ac:dyDescent="0.3">
      <c r="A9" s="152">
        <v>8</v>
      </c>
      <c r="B9" s="5" t="s">
        <v>80</v>
      </c>
      <c r="C9" s="5" t="s">
        <v>69</v>
      </c>
      <c r="D9" s="110" t="s">
        <v>109</v>
      </c>
      <c r="E9" s="23">
        <v>19</v>
      </c>
      <c r="F9" s="24">
        <v>17</v>
      </c>
      <c r="J9" s="24">
        <v>18</v>
      </c>
      <c r="L9" s="24">
        <v>31</v>
      </c>
      <c r="O9" s="24">
        <v>30</v>
      </c>
      <c r="P9" s="25">
        <f t="shared" si="0"/>
        <v>115</v>
      </c>
    </row>
    <row r="10" spans="1:16" x14ac:dyDescent="0.3">
      <c r="A10" s="152">
        <v>9</v>
      </c>
      <c r="B10" s="88" t="s">
        <v>216</v>
      </c>
      <c r="C10" s="5" t="s">
        <v>217</v>
      </c>
      <c r="D10" s="110" t="s">
        <v>109</v>
      </c>
      <c r="E10" s="23">
        <v>13</v>
      </c>
      <c r="F10" s="24">
        <v>18</v>
      </c>
      <c r="J10" s="24">
        <v>19</v>
      </c>
      <c r="L10" s="24">
        <v>22</v>
      </c>
      <c r="O10" s="24">
        <v>25</v>
      </c>
      <c r="P10" s="25">
        <f t="shared" si="0"/>
        <v>97</v>
      </c>
    </row>
    <row r="11" spans="1:16" x14ac:dyDescent="0.3">
      <c r="A11" s="152">
        <v>10</v>
      </c>
      <c r="B11" s="88" t="s">
        <v>170</v>
      </c>
      <c r="C11" s="5" t="s">
        <v>171</v>
      </c>
      <c r="D11" s="110" t="s">
        <v>114</v>
      </c>
      <c r="I11" s="24">
        <v>14</v>
      </c>
      <c r="J11" s="24">
        <v>31</v>
      </c>
      <c r="K11" s="24">
        <v>20</v>
      </c>
      <c r="L11" s="24">
        <v>25</v>
      </c>
      <c r="P11" s="25">
        <f t="shared" si="0"/>
        <v>90</v>
      </c>
    </row>
    <row r="12" spans="1:16" x14ac:dyDescent="0.3">
      <c r="A12" s="152">
        <v>11</v>
      </c>
      <c r="B12" s="88" t="s">
        <v>194</v>
      </c>
      <c r="C12" s="5" t="s">
        <v>69</v>
      </c>
      <c r="D12" s="110" t="s">
        <v>109</v>
      </c>
      <c r="F12" s="24">
        <v>19</v>
      </c>
      <c r="H12" s="24">
        <v>23</v>
      </c>
      <c r="J12" s="24">
        <v>26</v>
      </c>
      <c r="K12" s="24">
        <v>21</v>
      </c>
      <c r="P12" s="25">
        <f t="shared" si="0"/>
        <v>89</v>
      </c>
    </row>
    <row r="13" spans="1:16" x14ac:dyDescent="0.3">
      <c r="A13" s="152">
        <v>12</v>
      </c>
      <c r="B13" s="5" t="s">
        <v>54</v>
      </c>
      <c r="C13" s="5" t="s">
        <v>55</v>
      </c>
      <c r="D13" s="110" t="s">
        <v>114</v>
      </c>
      <c r="E13" s="23">
        <v>5</v>
      </c>
      <c r="F13" s="24">
        <v>9</v>
      </c>
      <c r="G13" s="24">
        <v>24</v>
      </c>
      <c r="H13" s="24">
        <v>15</v>
      </c>
      <c r="I13" s="24">
        <v>5</v>
      </c>
      <c r="J13" s="24">
        <v>12</v>
      </c>
      <c r="O13" s="24">
        <v>17</v>
      </c>
      <c r="P13" s="25">
        <f t="shared" si="0"/>
        <v>87</v>
      </c>
    </row>
    <row r="14" spans="1:16" x14ac:dyDescent="0.3">
      <c r="A14" s="152">
        <v>13</v>
      </c>
      <c r="B14" s="5" t="s">
        <v>224</v>
      </c>
      <c r="C14" s="5" t="s">
        <v>225</v>
      </c>
      <c r="D14" s="110" t="s">
        <v>109</v>
      </c>
      <c r="E14" s="23">
        <v>12</v>
      </c>
      <c r="F14" s="24">
        <v>21</v>
      </c>
      <c r="J14" s="24">
        <v>22</v>
      </c>
      <c r="K14" s="24">
        <v>15</v>
      </c>
      <c r="O14" s="24">
        <v>16</v>
      </c>
      <c r="P14" s="25">
        <f t="shared" si="0"/>
        <v>86</v>
      </c>
    </row>
    <row r="15" spans="1:16" x14ac:dyDescent="0.3">
      <c r="A15" s="152">
        <v>14</v>
      </c>
      <c r="B15" s="5" t="s">
        <v>87</v>
      </c>
      <c r="C15" s="5" t="s">
        <v>88</v>
      </c>
      <c r="D15" s="110" t="s">
        <v>110</v>
      </c>
      <c r="F15" s="24">
        <v>10</v>
      </c>
      <c r="I15" s="24">
        <v>9</v>
      </c>
      <c r="J15" s="24">
        <v>23</v>
      </c>
      <c r="K15" s="24">
        <v>13</v>
      </c>
      <c r="L15" s="24">
        <v>14</v>
      </c>
      <c r="M15" s="24">
        <v>1</v>
      </c>
      <c r="O15" s="24">
        <v>13</v>
      </c>
      <c r="P15" s="25">
        <f t="shared" si="0"/>
        <v>83</v>
      </c>
    </row>
    <row r="16" spans="1:16" x14ac:dyDescent="0.3">
      <c r="A16" s="152">
        <v>15</v>
      </c>
      <c r="B16" s="111" t="s">
        <v>361</v>
      </c>
      <c r="C16" s="5" t="s">
        <v>362</v>
      </c>
      <c r="D16" s="110" t="s">
        <v>109</v>
      </c>
      <c r="H16" s="24">
        <v>19</v>
      </c>
      <c r="I16" s="24">
        <v>11</v>
      </c>
      <c r="J16" s="24">
        <v>24</v>
      </c>
      <c r="K16" s="24">
        <v>16</v>
      </c>
      <c r="M16" s="24">
        <v>8</v>
      </c>
      <c r="P16" s="25">
        <f t="shared" si="0"/>
        <v>78</v>
      </c>
    </row>
    <row r="17" spans="1:16" x14ac:dyDescent="0.3">
      <c r="A17" s="152">
        <v>16</v>
      </c>
      <c r="B17" s="87" t="s">
        <v>23</v>
      </c>
      <c r="C17" s="5" t="s">
        <v>221</v>
      </c>
      <c r="D17" s="110" t="s">
        <v>109</v>
      </c>
      <c r="E17" s="23">
        <v>10</v>
      </c>
      <c r="H17" s="24">
        <v>28</v>
      </c>
      <c r="N17" s="24">
        <v>6</v>
      </c>
      <c r="O17" s="24">
        <v>28</v>
      </c>
      <c r="P17" s="25">
        <f t="shared" si="0"/>
        <v>72</v>
      </c>
    </row>
    <row r="18" spans="1:16" x14ac:dyDescent="0.3">
      <c r="A18" s="152">
        <v>17</v>
      </c>
      <c r="B18" s="87" t="s">
        <v>12</v>
      </c>
      <c r="C18" s="5" t="s">
        <v>13</v>
      </c>
      <c r="D18" s="110" t="s">
        <v>110</v>
      </c>
      <c r="J18" s="24">
        <v>29</v>
      </c>
      <c r="L18" s="24">
        <v>21</v>
      </c>
      <c r="O18" s="24">
        <v>21</v>
      </c>
      <c r="P18" s="25">
        <f t="shared" si="0"/>
        <v>71</v>
      </c>
    </row>
    <row r="19" spans="1:16" x14ac:dyDescent="0.3">
      <c r="A19" s="152">
        <v>18</v>
      </c>
      <c r="B19" s="87" t="s">
        <v>86</v>
      </c>
      <c r="C19" s="5" t="s">
        <v>45</v>
      </c>
      <c r="D19" s="110" t="s">
        <v>109</v>
      </c>
      <c r="F19" s="24">
        <v>23</v>
      </c>
      <c r="J19" s="24">
        <v>27</v>
      </c>
      <c r="K19" s="24">
        <v>19</v>
      </c>
      <c r="P19" s="25">
        <f t="shared" si="0"/>
        <v>69</v>
      </c>
    </row>
    <row r="20" spans="1:16" x14ac:dyDescent="0.3">
      <c r="A20" s="152">
        <v>19</v>
      </c>
      <c r="B20" s="87" t="s">
        <v>10</v>
      </c>
      <c r="C20" s="5" t="s">
        <v>11</v>
      </c>
      <c r="D20" s="110" t="s">
        <v>110</v>
      </c>
      <c r="H20" s="24">
        <v>29</v>
      </c>
      <c r="J20" s="24">
        <v>37</v>
      </c>
      <c r="P20" s="25">
        <f t="shared" si="0"/>
        <v>66</v>
      </c>
    </row>
    <row r="21" spans="1:16" x14ac:dyDescent="0.3">
      <c r="A21" s="152">
        <v>20</v>
      </c>
      <c r="B21" s="46" t="s">
        <v>41</v>
      </c>
      <c r="C21" s="5" t="s">
        <v>72</v>
      </c>
      <c r="D21" s="110" t="s">
        <v>112</v>
      </c>
      <c r="E21" s="23">
        <v>4</v>
      </c>
      <c r="F21" s="24">
        <v>13</v>
      </c>
      <c r="G21" s="24">
        <v>22</v>
      </c>
      <c r="H21" s="24">
        <v>5</v>
      </c>
      <c r="J21" s="24">
        <v>6</v>
      </c>
      <c r="L21" s="24">
        <v>10</v>
      </c>
      <c r="M21" s="24">
        <v>2</v>
      </c>
      <c r="P21" s="25">
        <f t="shared" si="0"/>
        <v>62</v>
      </c>
    </row>
    <row r="22" spans="1:16" x14ac:dyDescent="0.3">
      <c r="A22" s="152">
        <v>21</v>
      </c>
      <c r="B22" s="10" t="s">
        <v>219</v>
      </c>
      <c r="C22" s="5" t="s">
        <v>206</v>
      </c>
      <c r="D22" s="110" t="s">
        <v>112</v>
      </c>
      <c r="E22" s="23">
        <v>8</v>
      </c>
      <c r="F22" s="24">
        <v>14</v>
      </c>
      <c r="J22" s="24">
        <v>1</v>
      </c>
      <c r="L22" s="24">
        <v>18</v>
      </c>
      <c r="O22" s="24">
        <v>20</v>
      </c>
      <c r="P22" s="25">
        <f t="shared" si="0"/>
        <v>61</v>
      </c>
    </row>
    <row r="23" spans="1:16" x14ac:dyDescent="0.3">
      <c r="A23" s="152">
        <v>22</v>
      </c>
      <c r="B23" s="10" t="s">
        <v>154</v>
      </c>
      <c r="C23" s="5" t="s">
        <v>155</v>
      </c>
      <c r="D23" s="110" t="s">
        <v>110</v>
      </c>
      <c r="J23" s="24">
        <v>30</v>
      </c>
      <c r="O23" s="24">
        <v>27</v>
      </c>
      <c r="P23" s="25">
        <f t="shared" si="0"/>
        <v>57</v>
      </c>
    </row>
    <row r="24" spans="1:16" x14ac:dyDescent="0.3">
      <c r="A24" s="152">
        <v>23</v>
      </c>
      <c r="B24" s="88" t="s">
        <v>180</v>
      </c>
      <c r="C24" s="5" t="s">
        <v>85</v>
      </c>
      <c r="D24" s="110" t="s">
        <v>109</v>
      </c>
      <c r="J24" s="24">
        <v>28</v>
      </c>
      <c r="K24" s="24">
        <v>12</v>
      </c>
      <c r="O24" s="24">
        <v>15</v>
      </c>
      <c r="P24" s="25">
        <f t="shared" si="0"/>
        <v>55</v>
      </c>
    </row>
    <row r="25" spans="1:16" x14ac:dyDescent="0.3">
      <c r="A25" s="152">
        <v>24</v>
      </c>
      <c r="B25" s="88" t="s">
        <v>128</v>
      </c>
      <c r="C25" s="5" t="s">
        <v>129</v>
      </c>
      <c r="D25" s="110" t="s">
        <v>110</v>
      </c>
      <c r="F25" s="24">
        <v>25</v>
      </c>
      <c r="L25" s="24">
        <v>29</v>
      </c>
      <c r="P25" s="25">
        <f t="shared" si="0"/>
        <v>54</v>
      </c>
    </row>
    <row r="26" spans="1:16" x14ac:dyDescent="0.3">
      <c r="A26" s="152">
        <v>25</v>
      </c>
      <c r="B26" s="88" t="s">
        <v>102</v>
      </c>
      <c r="C26" s="5" t="s">
        <v>69</v>
      </c>
      <c r="D26" s="110" t="s">
        <v>109</v>
      </c>
      <c r="H26" s="24">
        <v>22</v>
      </c>
      <c r="I26" s="24">
        <v>15</v>
      </c>
      <c r="L26" s="24">
        <v>16</v>
      </c>
      <c r="P26" s="25">
        <f t="shared" si="0"/>
        <v>53</v>
      </c>
    </row>
    <row r="27" spans="1:16" x14ac:dyDescent="0.3">
      <c r="A27" s="152">
        <v>26</v>
      </c>
      <c r="B27" s="87" t="s">
        <v>17</v>
      </c>
      <c r="C27" s="5" t="s">
        <v>18</v>
      </c>
      <c r="D27" s="110" t="s">
        <v>109</v>
      </c>
      <c r="H27" s="24">
        <v>26</v>
      </c>
      <c r="O27" s="24">
        <v>26</v>
      </c>
      <c r="P27" s="25">
        <f t="shared" si="0"/>
        <v>52</v>
      </c>
    </row>
    <row r="28" spans="1:16" x14ac:dyDescent="0.3">
      <c r="A28" s="152">
        <v>27</v>
      </c>
      <c r="B28" s="10" t="s">
        <v>195</v>
      </c>
      <c r="C28" s="22" t="s">
        <v>196</v>
      </c>
      <c r="D28" s="110" t="s">
        <v>110</v>
      </c>
      <c r="H28" s="24">
        <v>18</v>
      </c>
      <c r="J28" s="24">
        <v>21</v>
      </c>
      <c r="O28" s="24">
        <v>12</v>
      </c>
      <c r="P28" s="25">
        <f t="shared" si="0"/>
        <v>51</v>
      </c>
    </row>
    <row r="29" spans="1:16" x14ac:dyDescent="0.3">
      <c r="A29" s="152">
        <v>28</v>
      </c>
      <c r="B29" s="88" t="s">
        <v>144</v>
      </c>
      <c r="C29" s="5" t="s">
        <v>145</v>
      </c>
      <c r="D29" s="110" t="s">
        <v>112</v>
      </c>
      <c r="G29" s="24">
        <v>22</v>
      </c>
      <c r="H29" s="24">
        <v>14</v>
      </c>
      <c r="J29" s="24">
        <v>14</v>
      </c>
      <c r="P29" s="25">
        <f t="shared" si="0"/>
        <v>50</v>
      </c>
    </row>
    <row r="30" spans="1:16" x14ac:dyDescent="0.3">
      <c r="A30" s="152">
        <v>29</v>
      </c>
      <c r="B30" s="10" t="s">
        <v>149</v>
      </c>
      <c r="C30" s="5" t="s">
        <v>150</v>
      </c>
      <c r="D30" s="110" t="s">
        <v>109</v>
      </c>
      <c r="F30" s="24">
        <v>26</v>
      </c>
      <c r="L30" s="24">
        <v>23</v>
      </c>
      <c r="P30" s="25">
        <f t="shared" si="0"/>
        <v>49</v>
      </c>
    </row>
    <row r="31" spans="1:16" x14ac:dyDescent="0.3">
      <c r="A31" s="152">
        <v>30</v>
      </c>
      <c r="B31" s="46" t="s">
        <v>66</v>
      </c>
      <c r="C31" s="22" t="s">
        <v>67</v>
      </c>
      <c r="D31" s="110" t="s">
        <v>114</v>
      </c>
      <c r="F31" s="24">
        <v>15</v>
      </c>
      <c r="H31" s="24">
        <v>9</v>
      </c>
      <c r="I31" s="24">
        <v>3</v>
      </c>
      <c r="J31" s="24">
        <v>8</v>
      </c>
      <c r="K31" s="24">
        <v>5</v>
      </c>
      <c r="L31" s="24">
        <v>8</v>
      </c>
      <c r="P31" s="25">
        <f t="shared" si="0"/>
        <v>48</v>
      </c>
    </row>
    <row r="32" spans="1:16" x14ac:dyDescent="0.3">
      <c r="A32" s="152">
        <v>31</v>
      </c>
      <c r="B32" s="10" t="s">
        <v>220</v>
      </c>
      <c r="C32" s="5" t="s">
        <v>11</v>
      </c>
      <c r="D32" s="110" t="s">
        <v>110</v>
      </c>
      <c r="E32" s="23">
        <v>6</v>
      </c>
      <c r="F32" s="24">
        <v>4</v>
      </c>
      <c r="J32" s="24">
        <v>17</v>
      </c>
      <c r="K32" s="24">
        <v>8</v>
      </c>
      <c r="L32" s="24">
        <v>13</v>
      </c>
      <c r="P32" s="25">
        <f t="shared" si="0"/>
        <v>48</v>
      </c>
    </row>
    <row r="33" spans="1:16" x14ac:dyDescent="0.3">
      <c r="A33" s="152">
        <v>32</v>
      </c>
      <c r="B33" s="88" t="s">
        <v>359</v>
      </c>
      <c r="C33" s="5" t="s">
        <v>360</v>
      </c>
      <c r="D33" s="110" t="s">
        <v>109</v>
      </c>
      <c r="H33" s="24">
        <v>21</v>
      </c>
      <c r="I33" s="24">
        <v>12</v>
      </c>
      <c r="J33" s="24">
        <v>15</v>
      </c>
      <c r="P33" s="25">
        <f t="shared" si="0"/>
        <v>48</v>
      </c>
    </row>
    <row r="34" spans="1:16" x14ac:dyDescent="0.3">
      <c r="A34" s="152">
        <v>33</v>
      </c>
      <c r="B34" s="46" t="s">
        <v>95</v>
      </c>
      <c r="C34" s="87" t="s">
        <v>117</v>
      </c>
      <c r="D34" s="110" t="s">
        <v>110</v>
      </c>
      <c r="H34" s="24">
        <v>20</v>
      </c>
      <c r="I34" s="24">
        <v>10</v>
      </c>
      <c r="J34" s="24">
        <v>16</v>
      </c>
      <c r="P34" s="25">
        <f t="shared" ref="P34:P65" si="1">SUM(E34:O34)</f>
        <v>46</v>
      </c>
    </row>
    <row r="35" spans="1:16" x14ac:dyDescent="0.3">
      <c r="A35" s="152">
        <v>34</v>
      </c>
      <c r="B35" s="87" t="s">
        <v>47</v>
      </c>
      <c r="C35" s="5" t="s">
        <v>48</v>
      </c>
      <c r="D35" s="110" t="s">
        <v>109</v>
      </c>
      <c r="K35" s="24">
        <v>11</v>
      </c>
      <c r="L35" s="24">
        <v>19</v>
      </c>
      <c r="O35" s="24">
        <v>14</v>
      </c>
      <c r="P35" s="25">
        <f t="shared" si="1"/>
        <v>44</v>
      </c>
    </row>
    <row r="36" spans="1:16" x14ac:dyDescent="0.3">
      <c r="A36" s="152">
        <v>35</v>
      </c>
      <c r="B36" s="46" t="s">
        <v>58</v>
      </c>
      <c r="C36" s="87" t="s">
        <v>59</v>
      </c>
      <c r="D36" s="110" t="s">
        <v>112</v>
      </c>
      <c r="E36" s="23">
        <v>7</v>
      </c>
      <c r="F36" s="24">
        <v>6</v>
      </c>
      <c r="G36" s="24">
        <v>18</v>
      </c>
      <c r="J36" s="24">
        <v>3</v>
      </c>
      <c r="L36" s="24">
        <v>5</v>
      </c>
      <c r="P36" s="25">
        <f t="shared" si="1"/>
        <v>39</v>
      </c>
    </row>
    <row r="37" spans="1:16" x14ac:dyDescent="0.3">
      <c r="A37" s="152">
        <v>36</v>
      </c>
      <c r="B37" s="140" t="s">
        <v>446</v>
      </c>
      <c r="C37" s="140" t="s">
        <v>447</v>
      </c>
      <c r="D37" s="110" t="s">
        <v>109</v>
      </c>
      <c r="J37" s="24">
        <v>38</v>
      </c>
      <c r="P37" s="25">
        <f t="shared" si="1"/>
        <v>38</v>
      </c>
    </row>
    <row r="38" spans="1:16" x14ac:dyDescent="0.3">
      <c r="A38" s="152">
        <v>37</v>
      </c>
      <c r="B38" s="88" t="s">
        <v>202</v>
      </c>
      <c r="C38" s="5" t="s">
        <v>151</v>
      </c>
      <c r="D38" s="110" t="s">
        <v>110</v>
      </c>
      <c r="F38" s="24">
        <v>8</v>
      </c>
      <c r="G38" s="24">
        <v>20</v>
      </c>
      <c r="L38" s="24">
        <v>4</v>
      </c>
      <c r="M38" s="24">
        <v>4</v>
      </c>
      <c r="P38" s="25">
        <f t="shared" si="1"/>
        <v>36</v>
      </c>
    </row>
    <row r="39" spans="1:16" x14ac:dyDescent="0.3">
      <c r="A39" s="152">
        <v>38</v>
      </c>
      <c r="B39" s="87" t="s">
        <v>75</v>
      </c>
      <c r="C39" s="5" t="s">
        <v>76</v>
      </c>
      <c r="D39" s="110" t="s">
        <v>114</v>
      </c>
      <c r="G39" s="24">
        <v>16</v>
      </c>
      <c r="H39" s="24">
        <v>10</v>
      </c>
      <c r="K39" s="24">
        <v>6</v>
      </c>
      <c r="L39" s="24">
        <v>2</v>
      </c>
      <c r="P39" s="25">
        <f t="shared" si="1"/>
        <v>34</v>
      </c>
    </row>
    <row r="40" spans="1:16" x14ac:dyDescent="0.3">
      <c r="A40" s="152">
        <v>39</v>
      </c>
      <c r="B40" s="88" t="s">
        <v>205</v>
      </c>
      <c r="C40" s="5" t="s">
        <v>206</v>
      </c>
      <c r="D40" s="110" t="s">
        <v>112</v>
      </c>
      <c r="H40" s="24">
        <v>25</v>
      </c>
      <c r="O40" s="24">
        <v>9</v>
      </c>
      <c r="P40" s="25">
        <f t="shared" si="1"/>
        <v>34</v>
      </c>
    </row>
    <row r="41" spans="1:16" x14ac:dyDescent="0.3">
      <c r="A41" s="152">
        <v>40</v>
      </c>
      <c r="B41" s="10" t="s">
        <v>449</v>
      </c>
      <c r="C41" s="88" t="s">
        <v>448</v>
      </c>
      <c r="D41" s="110" t="s">
        <v>112</v>
      </c>
      <c r="J41" s="24">
        <v>34</v>
      </c>
      <c r="P41" s="25">
        <f t="shared" si="1"/>
        <v>34</v>
      </c>
    </row>
    <row r="42" spans="1:16" x14ac:dyDescent="0.3">
      <c r="A42" s="152">
        <v>41</v>
      </c>
      <c r="B42" s="87" t="s">
        <v>64</v>
      </c>
      <c r="C42" s="5" t="s">
        <v>65</v>
      </c>
      <c r="D42" s="110" t="s">
        <v>116</v>
      </c>
      <c r="F42" s="24">
        <v>5</v>
      </c>
      <c r="H42" s="24">
        <v>11</v>
      </c>
      <c r="J42" s="24">
        <v>2</v>
      </c>
      <c r="L42" s="24">
        <v>15</v>
      </c>
      <c r="P42" s="25">
        <f t="shared" si="1"/>
        <v>33</v>
      </c>
    </row>
    <row r="43" spans="1:16" x14ac:dyDescent="0.3">
      <c r="A43" s="152">
        <v>42</v>
      </c>
      <c r="B43" s="140" t="s">
        <v>467</v>
      </c>
      <c r="C43" s="5" t="s">
        <v>468</v>
      </c>
      <c r="D43" s="110" t="s">
        <v>110</v>
      </c>
      <c r="K43" s="24">
        <v>10</v>
      </c>
      <c r="L43" s="24">
        <v>12</v>
      </c>
      <c r="M43" s="24">
        <v>5</v>
      </c>
      <c r="O43" s="24">
        <v>6</v>
      </c>
      <c r="P43" s="25">
        <f t="shared" si="1"/>
        <v>33</v>
      </c>
    </row>
    <row r="44" spans="1:16" x14ac:dyDescent="0.3">
      <c r="A44" s="152">
        <v>43</v>
      </c>
      <c r="B44" s="46" t="s">
        <v>165</v>
      </c>
      <c r="C44" s="5" t="s">
        <v>166</v>
      </c>
      <c r="D44" s="110" t="s">
        <v>112</v>
      </c>
      <c r="E44" s="23">
        <v>11</v>
      </c>
      <c r="F44" s="24">
        <v>22</v>
      </c>
      <c r="P44" s="25">
        <f t="shared" si="1"/>
        <v>33</v>
      </c>
    </row>
    <row r="45" spans="1:16" x14ac:dyDescent="0.3">
      <c r="A45" s="152">
        <v>44</v>
      </c>
      <c r="B45" s="46" t="s">
        <v>90</v>
      </c>
      <c r="C45" s="5" t="s">
        <v>100</v>
      </c>
      <c r="D45" s="110" t="s">
        <v>114</v>
      </c>
      <c r="H45" s="24">
        <v>12</v>
      </c>
      <c r="I45" s="24">
        <v>6</v>
      </c>
      <c r="J45" s="24">
        <v>14</v>
      </c>
      <c r="P45" s="25">
        <f t="shared" si="1"/>
        <v>32</v>
      </c>
    </row>
    <row r="46" spans="1:16" x14ac:dyDescent="0.3">
      <c r="A46" s="152">
        <v>45</v>
      </c>
      <c r="B46" s="5" t="s">
        <v>540</v>
      </c>
      <c r="C46" s="5" t="s">
        <v>541</v>
      </c>
      <c r="D46" s="110" t="s">
        <v>109</v>
      </c>
      <c r="O46" s="24">
        <v>32</v>
      </c>
      <c r="P46" s="25">
        <f t="shared" si="1"/>
        <v>32</v>
      </c>
    </row>
    <row r="47" spans="1:16" x14ac:dyDescent="0.3">
      <c r="A47" s="152">
        <v>46</v>
      </c>
      <c r="B47" s="87" t="s">
        <v>68</v>
      </c>
      <c r="C47" s="5" t="s">
        <v>69</v>
      </c>
      <c r="D47" s="110" t="s">
        <v>109</v>
      </c>
      <c r="E47" s="23">
        <v>3</v>
      </c>
      <c r="F47" s="24">
        <v>1</v>
      </c>
      <c r="I47" s="24">
        <v>2</v>
      </c>
      <c r="J47" s="24">
        <v>10</v>
      </c>
      <c r="K47" s="24">
        <v>1</v>
      </c>
      <c r="L47" s="24">
        <v>11</v>
      </c>
      <c r="O47" s="24">
        <v>2</v>
      </c>
      <c r="P47" s="25">
        <f t="shared" si="1"/>
        <v>30</v>
      </c>
    </row>
    <row r="48" spans="1:16" x14ac:dyDescent="0.3">
      <c r="A48" s="152">
        <v>47</v>
      </c>
      <c r="B48" s="88" t="s">
        <v>357</v>
      </c>
      <c r="C48" s="5" t="s">
        <v>84</v>
      </c>
      <c r="D48" s="110" t="s">
        <v>110</v>
      </c>
      <c r="H48" s="24">
        <v>30</v>
      </c>
      <c r="P48" s="25">
        <f t="shared" si="1"/>
        <v>30</v>
      </c>
    </row>
    <row r="49" spans="1:16" x14ac:dyDescent="0.3">
      <c r="A49" s="152">
        <v>48</v>
      </c>
      <c r="B49" s="118" t="s">
        <v>318</v>
      </c>
      <c r="C49" s="5" t="s">
        <v>67</v>
      </c>
      <c r="D49" s="110" t="s">
        <v>109</v>
      </c>
      <c r="F49" s="24">
        <v>30</v>
      </c>
      <c r="P49" s="25">
        <f t="shared" si="1"/>
        <v>30</v>
      </c>
    </row>
    <row r="50" spans="1:16" x14ac:dyDescent="0.3">
      <c r="A50" s="152">
        <v>49</v>
      </c>
      <c r="B50" s="46" t="s">
        <v>73</v>
      </c>
      <c r="C50" s="5" t="s">
        <v>74</v>
      </c>
      <c r="D50" s="110" t="s">
        <v>112</v>
      </c>
      <c r="F50" s="24">
        <v>7</v>
      </c>
      <c r="G50" s="24">
        <v>14</v>
      </c>
      <c r="H50" s="24">
        <v>4</v>
      </c>
      <c r="L50" s="24">
        <v>3</v>
      </c>
      <c r="P50" s="25">
        <f t="shared" si="1"/>
        <v>28</v>
      </c>
    </row>
    <row r="51" spans="1:16" x14ac:dyDescent="0.3">
      <c r="A51" s="152">
        <v>50</v>
      </c>
      <c r="B51" s="88" t="s">
        <v>134</v>
      </c>
      <c r="C51" s="5" t="s">
        <v>76</v>
      </c>
      <c r="D51" s="110" t="s">
        <v>114</v>
      </c>
      <c r="E51" s="23">
        <v>1</v>
      </c>
      <c r="F51" s="24">
        <v>3</v>
      </c>
      <c r="G51" s="24">
        <v>6</v>
      </c>
      <c r="I51" s="24">
        <v>1</v>
      </c>
      <c r="J51" s="24">
        <v>5</v>
      </c>
      <c r="K51" s="24">
        <v>4</v>
      </c>
      <c r="L51" s="24">
        <v>7</v>
      </c>
      <c r="P51" s="25">
        <f t="shared" si="1"/>
        <v>27</v>
      </c>
    </row>
    <row r="52" spans="1:16" x14ac:dyDescent="0.3">
      <c r="A52" s="152">
        <v>51</v>
      </c>
      <c r="B52" s="87" t="s">
        <v>118</v>
      </c>
      <c r="C52" s="5" t="s">
        <v>11</v>
      </c>
      <c r="D52" s="110" t="s">
        <v>109</v>
      </c>
      <c r="F52" s="24">
        <v>16</v>
      </c>
      <c r="O52" s="24">
        <v>10</v>
      </c>
      <c r="P52" s="25">
        <f t="shared" si="1"/>
        <v>26</v>
      </c>
    </row>
    <row r="53" spans="1:16" x14ac:dyDescent="0.3">
      <c r="A53" s="152">
        <v>52</v>
      </c>
      <c r="B53" s="46" t="s">
        <v>70</v>
      </c>
      <c r="C53" s="87" t="s">
        <v>71</v>
      </c>
      <c r="D53" s="110" t="s">
        <v>112</v>
      </c>
      <c r="J53" s="24">
        <v>25</v>
      </c>
      <c r="P53" s="25">
        <f t="shared" si="1"/>
        <v>25</v>
      </c>
    </row>
    <row r="54" spans="1:16" x14ac:dyDescent="0.3">
      <c r="A54" s="152">
        <v>53</v>
      </c>
      <c r="B54" s="10" t="s">
        <v>409</v>
      </c>
      <c r="C54" s="87" t="s">
        <v>141</v>
      </c>
      <c r="D54" s="110" t="s">
        <v>110</v>
      </c>
      <c r="I54" s="24">
        <v>13</v>
      </c>
      <c r="O54" s="24">
        <v>11</v>
      </c>
      <c r="P54" s="25">
        <f t="shared" si="1"/>
        <v>24</v>
      </c>
    </row>
    <row r="55" spans="1:16" x14ac:dyDescent="0.3">
      <c r="A55" s="152">
        <v>54</v>
      </c>
      <c r="B55" s="10" t="s">
        <v>358</v>
      </c>
      <c r="C55" s="5" t="s">
        <v>65</v>
      </c>
      <c r="D55" s="110" t="s">
        <v>112</v>
      </c>
      <c r="H55" s="24">
        <v>24</v>
      </c>
      <c r="P55" s="25">
        <f t="shared" si="1"/>
        <v>24</v>
      </c>
    </row>
    <row r="56" spans="1:16" x14ac:dyDescent="0.3">
      <c r="A56" s="152">
        <v>55</v>
      </c>
      <c r="B56" s="46" t="s">
        <v>83</v>
      </c>
      <c r="C56" s="5" t="s">
        <v>84</v>
      </c>
      <c r="D56" s="110" t="s">
        <v>109</v>
      </c>
      <c r="F56" s="24">
        <v>24</v>
      </c>
      <c r="P56" s="25">
        <f t="shared" si="1"/>
        <v>24</v>
      </c>
    </row>
    <row r="57" spans="1:16" x14ac:dyDescent="0.3">
      <c r="A57" s="152">
        <v>56</v>
      </c>
      <c r="B57" s="46" t="s">
        <v>542</v>
      </c>
      <c r="C57" s="22" t="s">
        <v>38</v>
      </c>
      <c r="D57" s="110" t="s">
        <v>112</v>
      </c>
      <c r="O57" s="24">
        <v>23</v>
      </c>
      <c r="P57" s="25">
        <f t="shared" si="1"/>
        <v>23</v>
      </c>
    </row>
    <row r="58" spans="1:16" x14ac:dyDescent="0.3">
      <c r="A58" s="152">
        <v>57</v>
      </c>
      <c r="B58" s="88" t="s">
        <v>167</v>
      </c>
      <c r="C58" s="5" t="s">
        <v>168</v>
      </c>
      <c r="D58" s="110" t="s">
        <v>109</v>
      </c>
      <c r="O58" s="24">
        <v>22</v>
      </c>
      <c r="P58" s="25">
        <f t="shared" si="1"/>
        <v>22</v>
      </c>
    </row>
    <row r="59" spans="1:16" x14ac:dyDescent="0.3">
      <c r="A59" s="152">
        <v>58</v>
      </c>
      <c r="B59" s="10" t="s">
        <v>130</v>
      </c>
      <c r="C59" s="87" t="s">
        <v>131</v>
      </c>
      <c r="D59" s="110" t="s">
        <v>110</v>
      </c>
      <c r="L59" s="24">
        <v>20</v>
      </c>
      <c r="P59" s="25">
        <f t="shared" si="1"/>
        <v>20</v>
      </c>
    </row>
    <row r="60" spans="1:16" x14ac:dyDescent="0.3">
      <c r="A60" s="152">
        <v>59</v>
      </c>
      <c r="B60" s="118" t="s">
        <v>319</v>
      </c>
      <c r="C60" s="5" t="s">
        <v>69</v>
      </c>
      <c r="D60" s="110" t="s">
        <v>109</v>
      </c>
      <c r="F60" s="24">
        <v>20</v>
      </c>
      <c r="P60" s="25">
        <f t="shared" si="1"/>
        <v>20</v>
      </c>
    </row>
    <row r="61" spans="1:16" x14ac:dyDescent="0.3">
      <c r="A61" s="152">
        <v>60</v>
      </c>
      <c r="B61" s="10" t="s">
        <v>369</v>
      </c>
      <c r="C61" s="5" t="s">
        <v>370</v>
      </c>
      <c r="D61" s="110" t="s">
        <v>109</v>
      </c>
      <c r="F61" s="24">
        <v>12</v>
      </c>
      <c r="H61" s="24">
        <v>7</v>
      </c>
      <c r="P61" s="25">
        <f t="shared" si="1"/>
        <v>19</v>
      </c>
    </row>
    <row r="62" spans="1:16" x14ac:dyDescent="0.3">
      <c r="A62" s="152">
        <v>61</v>
      </c>
      <c r="B62" s="46" t="s">
        <v>543</v>
      </c>
      <c r="C62" s="5" t="s">
        <v>544</v>
      </c>
      <c r="D62" s="110" t="s">
        <v>109</v>
      </c>
      <c r="O62" s="24">
        <v>19</v>
      </c>
      <c r="P62" s="25">
        <f t="shared" si="1"/>
        <v>19</v>
      </c>
    </row>
    <row r="63" spans="1:16" x14ac:dyDescent="0.3">
      <c r="A63" s="152">
        <v>62</v>
      </c>
      <c r="B63" s="46" t="s">
        <v>407</v>
      </c>
      <c r="C63" s="22" t="s">
        <v>408</v>
      </c>
      <c r="D63" s="110" t="s">
        <v>112</v>
      </c>
      <c r="I63" s="24">
        <v>18</v>
      </c>
      <c r="P63" s="25">
        <f t="shared" si="1"/>
        <v>18</v>
      </c>
    </row>
    <row r="64" spans="1:16" x14ac:dyDescent="0.3">
      <c r="A64" s="152">
        <v>63</v>
      </c>
      <c r="B64" s="10" t="s">
        <v>98</v>
      </c>
      <c r="C64" s="5" t="s">
        <v>143</v>
      </c>
      <c r="D64" s="110" t="s">
        <v>109</v>
      </c>
      <c r="O64" s="24">
        <v>18</v>
      </c>
      <c r="P64" s="25">
        <f t="shared" si="1"/>
        <v>18</v>
      </c>
    </row>
    <row r="65" spans="1:16" x14ac:dyDescent="0.3">
      <c r="A65" s="152">
        <v>64</v>
      </c>
      <c r="B65" s="112" t="s">
        <v>367</v>
      </c>
      <c r="C65" s="87" t="s">
        <v>368</v>
      </c>
      <c r="D65" s="110" t="s">
        <v>114</v>
      </c>
      <c r="H65" s="24">
        <v>8</v>
      </c>
      <c r="L65" s="24">
        <v>9</v>
      </c>
      <c r="P65" s="25">
        <f t="shared" si="1"/>
        <v>17</v>
      </c>
    </row>
    <row r="66" spans="1:16" x14ac:dyDescent="0.3">
      <c r="A66" s="152">
        <v>65</v>
      </c>
      <c r="B66" s="88" t="s">
        <v>142</v>
      </c>
      <c r="C66" s="5" t="s">
        <v>141</v>
      </c>
      <c r="D66" s="110" t="s">
        <v>109</v>
      </c>
      <c r="H66" s="24">
        <v>16</v>
      </c>
      <c r="P66" s="25">
        <f t="shared" ref="P66:P97" si="2">SUM(E66:O66)</f>
        <v>16</v>
      </c>
    </row>
    <row r="67" spans="1:16" x14ac:dyDescent="0.3">
      <c r="A67" s="152">
        <v>66</v>
      </c>
      <c r="B67" s="88" t="s">
        <v>169</v>
      </c>
      <c r="C67" s="5" t="s">
        <v>33</v>
      </c>
      <c r="D67" s="110" t="s">
        <v>109</v>
      </c>
      <c r="K67" s="24">
        <v>14</v>
      </c>
      <c r="P67" s="25">
        <f t="shared" si="2"/>
        <v>14</v>
      </c>
    </row>
    <row r="68" spans="1:16" x14ac:dyDescent="0.3">
      <c r="A68" s="152">
        <v>67</v>
      </c>
      <c r="B68" s="148" t="s">
        <v>450</v>
      </c>
      <c r="C68" s="178" t="s">
        <v>36</v>
      </c>
      <c r="D68" s="110" t="s">
        <v>109</v>
      </c>
      <c r="J68" s="24">
        <v>11</v>
      </c>
      <c r="K68" s="24">
        <v>2</v>
      </c>
      <c r="P68" s="25">
        <f t="shared" si="2"/>
        <v>13</v>
      </c>
    </row>
    <row r="69" spans="1:16" x14ac:dyDescent="0.3">
      <c r="A69" s="152">
        <v>68</v>
      </c>
      <c r="B69" s="112" t="s">
        <v>363</v>
      </c>
      <c r="C69" s="87" t="s">
        <v>364</v>
      </c>
      <c r="D69" s="110" t="s">
        <v>109</v>
      </c>
      <c r="H69" s="24">
        <v>13</v>
      </c>
      <c r="P69" s="25">
        <f t="shared" si="2"/>
        <v>13</v>
      </c>
    </row>
    <row r="70" spans="1:16" x14ac:dyDescent="0.3">
      <c r="A70" s="152">
        <v>69</v>
      </c>
      <c r="B70" s="46" t="s">
        <v>61</v>
      </c>
      <c r="C70" s="5" t="s">
        <v>62</v>
      </c>
      <c r="D70" s="110" t="s">
        <v>110</v>
      </c>
      <c r="I70" s="24">
        <v>4</v>
      </c>
      <c r="K70" s="24">
        <v>7</v>
      </c>
      <c r="P70" s="25">
        <f t="shared" si="2"/>
        <v>11</v>
      </c>
    </row>
    <row r="71" spans="1:16" x14ac:dyDescent="0.3">
      <c r="A71" s="152">
        <v>70</v>
      </c>
      <c r="B71" s="5" t="s">
        <v>518</v>
      </c>
      <c r="C71" s="5" t="s">
        <v>519</v>
      </c>
      <c r="D71" s="110" t="s">
        <v>109</v>
      </c>
      <c r="M71" s="24">
        <v>10</v>
      </c>
      <c r="P71" s="25">
        <f t="shared" si="2"/>
        <v>10</v>
      </c>
    </row>
    <row r="72" spans="1:16" x14ac:dyDescent="0.3">
      <c r="A72" s="152">
        <v>70</v>
      </c>
      <c r="B72" s="87" t="s">
        <v>115</v>
      </c>
      <c r="C72" s="5" t="s">
        <v>3</v>
      </c>
      <c r="D72" s="110" t="s">
        <v>109</v>
      </c>
      <c r="N72" s="24">
        <v>10</v>
      </c>
      <c r="P72" s="25">
        <f t="shared" si="2"/>
        <v>10</v>
      </c>
    </row>
    <row r="73" spans="1:16" x14ac:dyDescent="0.3">
      <c r="A73" s="152">
        <v>71</v>
      </c>
      <c r="B73" s="10" t="s">
        <v>95</v>
      </c>
      <c r="C73" s="88" t="s">
        <v>6</v>
      </c>
      <c r="D73" s="110" t="s">
        <v>114</v>
      </c>
      <c r="J73" s="24">
        <v>9</v>
      </c>
      <c r="P73" s="25">
        <f t="shared" si="2"/>
        <v>9</v>
      </c>
    </row>
    <row r="74" spans="1:16" x14ac:dyDescent="0.3">
      <c r="A74" s="152">
        <v>72</v>
      </c>
      <c r="B74" s="10" t="s">
        <v>410</v>
      </c>
      <c r="C74" s="87" t="s">
        <v>411</v>
      </c>
      <c r="D74" s="110" t="s">
        <v>114</v>
      </c>
      <c r="I74" s="24">
        <v>8</v>
      </c>
      <c r="P74" s="25">
        <f t="shared" si="2"/>
        <v>8</v>
      </c>
    </row>
    <row r="75" spans="1:16" x14ac:dyDescent="0.3">
      <c r="A75" s="152">
        <v>73</v>
      </c>
      <c r="B75" s="46" t="s">
        <v>77</v>
      </c>
      <c r="C75" s="5" t="s">
        <v>6</v>
      </c>
      <c r="D75" s="110" t="s">
        <v>112</v>
      </c>
      <c r="E75" s="23">
        <v>2</v>
      </c>
      <c r="F75" s="24">
        <v>2</v>
      </c>
      <c r="H75" s="24">
        <v>2</v>
      </c>
      <c r="L75" s="24">
        <v>1</v>
      </c>
      <c r="P75" s="25">
        <f t="shared" si="2"/>
        <v>7</v>
      </c>
    </row>
    <row r="76" spans="1:16" x14ac:dyDescent="0.3">
      <c r="A76" s="152">
        <v>74</v>
      </c>
      <c r="B76" s="87" t="s">
        <v>119</v>
      </c>
      <c r="C76" s="87" t="s">
        <v>78</v>
      </c>
      <c r="D76" s="110" t="s">
        <v>116</v>
      </c>
      <c r="G76" s="24">
        <v>2</v>
      </c>
      <c r="H76" s="24">
        <v>1</v>
      </c>
      <c r="J76" s="24">
        <v>4</v>
      </c>
      <c r="P76" s="25">
        <f t="shared" si="2"/>
        <v>7</v>
      </c>
    </row>
    <row r="77" spans="1:16" x14ac:dyDescent="0.3">
      <c r="A77" s="152">
        <v>75</v>
      </c>
      <c r="B77" s="87" t="s">
        <v>520</v>
      </c>
      <c r="C77" s="5" t="s">
        <v>521</v>
      </c>
      <c r="D77" s="110" t="s">
        <v>110</v>
      </c>
      <c r="M77" s="24">
        <v>3</v>
      </c>
      <c r="O77" s="24">
        <v>4</v>
      </c>
      <c r="P77" s="25">
        <f t="shared" si="2"/>
        <v>7</v>
      </c>
    </row>
    <row r="78" spans="1:16" x14ac:dyDescent="0.3">
      <c r="A78" s="152">
        <v>76</v>
      </c>
      <c r="B78" s="10" t="s">
        <v>451</v>
      </c>
      <c r="C78" s="88" t="s">
        <v>13</v>
      </c>
      <c r="D78" s="110" t="s">
        <v>112</v>
      </c>
      <c r="J78" s="24">
        <v>7</v>
      </c>
      <c r="P78" s="25">
        <f t="shared" si="2"/>
        <v>7</v>
      </c>
    </row>
    <row r="79" spans="1:16" x14ac:dyDescent="0.3">
      <c r="A79" s="152">
        <v>77</v>
      </c>
      <c r="B79" s="5" t="s">
        <v>545</v>
      </c>
      <c r="C79" s="5" t="s">
        <v>411</v>
      </c>
      <c r="D79" s="110" t="s">
        <v>109</v>
      </c>
      <c r="O79" s="24">
        <v>7</v>
      </c>
      <c r="P79" s="25">
        <f t="shared" si="2"/>
        <v>7</v>
      </c>
    </row>
    <row r="80" spans="1:16" x14ac:dyDescent="0.3">
      <c r="A80" s="152">
        <v>78</v>
      </c>
      <c r="B80" s="88" t="s">
        <v>152</v>
      </c>
      <c r="C80" s="5" t="s">
        <v>153</v>
      </c>
      <c r="D80" s="110" t="s">
        <v>114</v>
      </c>
      <c r="K80" s="24">
        <v>3</v>
      </c>
      <c r="O80" s="24">
        <v>3</v>
      </c>
      <c r="P80" s="25">
        <f t="shared" si="2"/>
        <v>6</v>
      </c>
    </row>
    <row r="81" spans="1:16" x14ac:dyDescent="0.3">
      <c r="A81" s="152">
        <v>79</v>
      </c>
      <c r="B81" s="177" t="s">
        <v>495</v>
      </c>
      <c r="C81" s="87" t="s">
        <v>496</v>
      </c>
      <c r="D81" s="110" t="s">
        <v>114</v>
      </c>
      <c r="L81" s="24">
        <v>6</v>
      </c>
      <c r="P81" s="25">
        <f t="shared" si="2"/>
        <v>6</v>
      </c>
    </row>
    <row r="82" spans="1:16" x14ac:dyDescent="0.3">
      <c r="A82" s="152">
        <v>80</v>
      </c>
      <c r="B82" s="88" t="s">
        <v>132</v>
      </c>
      <c r="C82" s="5" t="s">
        <v>133</v>
      </c>
      <c r="D82" s="110" t="s">
        <v>112</v>
      </c>
      <c r="H82" s="24">
        <v>6</v>
      </c>
      <c r="P82" s="25">
        <f t="shared" si="2"/>
        <v>6</v>
      </c>
    </row>
    <row r="83" spans="1:16" x14ac:dyDescent="0.3">
      <c r="A83" s="152">
        <v>81</v>
      </c>
      <c r="B83" s="5" t="s">
        <v>546</v>
      </c>
      <c r="C83" s="5" t="s">
        <v>547</v>
      </c>
      <c r="D83" s="110" t="s">
        <v>109</v>
      </c>
      <c r="O83" s="24">
        <v>5</v>
      </c>
      <c r="P83" s="25">
        <f t="shared" si="2"/>
        <v>5</v>
      </c>
    </row>
    <row r="84" spans="1:16" x14ac:dyDescent="0.3">
      <c r="A84" s="152">
        <v>82</v>
      </c>
      <c r="B84" s="112" t="s">
        <v>373</v>
      </c>
      <c r="C84" s="5" t="s">
        <v>374</v>
      </c>
      <c r="D84" s="110" t="s">
        <v>112</v>
      </c>
      <c r="H84" s="24">
        <v>3</v>
      </c>
      <c r="P84" s="25">
        <f t="shared" si="2"/>
        <v>3</v>
      </c>
    </row>
    <row r="85" spans="1:16" x14ac:dyDescent="0.3">
      <c r="A85" s="152">
        <v>83</v>
      </c>
      <c r="B85" s="87" t="s">
        <v>79</v>
      </c>
      <c r="C85" s="5" t="s">
        <v>67</v>
      </c>
      <c r="D85" s="110" t="s">
        <v>110</v>
      </c>
      <c r="G85" s="24">
        <v>2</v>
      </c>
      <c r="P85" s="25">
        <f t="shared" si="2"/>
        <v>2</v>
      </c>
    </row>
    <row r="86" spans="1:16" x14ac:dyDescent="0.3">
      <c r="A86" s="152">
        <v>84</v>
      </c>
      <c r="B86" s="5" t="s">
        <v>548</v>
      </c>
      <c r="C86" s="5" t="s">
        <v>140</v>
      </c>
      <c r="D86" s="110" t="s">
        <v>110</v>
      </c>
      <c r="O86" s="24">
        <v>1</v>
      </c>
      <c r="P86" s="25">
        <f t="shared" si="2"/>
        <v>1</v>
      </c>
    </row>
  </sheetData>
  <autoFilter ref="D1:D86" xr:uid="{1948995C-6E98-4A82-AC03-2EE5A48CC562}"/>
  <sortState ref="A1:P86">
    <sortCondition descending="1" ref="P1:P86"/>
  </sortState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4"/>
  <sheetViews>
    <sheetView tabSelected="1" zoomScaleNormal="100" workbookViewId="0">
      <selection activeCell="A50" sqref="A50:XFD50"/>
    </sheetView>
  </sheetViews>
  <sheetFormatPr baseColWidth="10" defaultColWidth="8.88671875" defaultRowHeight="14.4" x14ac:dyDescent="0.3"/>
  <cols>
    <col min="1" max="1" width="6.6640625" style="149"/>
    <col min="2" max="3" width="22.44140625" style="8"/>
    <col min="4" max="4" width="6.6640625" style="104"/>
    <col min="5" max="5" width="6.6640625" style="31"/>
    <col min="6" max="15" width="6.6640625" style="32"/>
    <col min="16" max="16" width="22.44140625" style="9"/>
    <col min="17" max="1024" width="10.5546875"/>
  </cols>
  <sheetData>
    <row r="1" spans="1:16" ht="15" thickBot="1" x14ac:dyDescent="0.35">
      <c r="A1" s="151" t="s">
        <v>107</v>
      </c>
      <c r="B1" s="204" t="s">
        <v>120</v>
      </c>
      <c r="C1" s="205"/>
      <c r="D1" s="108" t="s">
        <v>121</v>
      </c>
      <c r="E1" s="34">
        <v>1</v>
      </c>
      <c r="F1" s="33">
        <v>2</v>
      </c>
      <c r="G1" s="33">
        <v>3</v>
      </c>
      <c r="H1" s="33">
        <v>4</v>
      </c>
      <c r="I1" s="33">
        <v>5</v>
      </c>
      <c r="J1" s="33">
        <v>6</v>
      </c>
      <c r="K1" s="33">
        <v>7</v>
      </c>
      <c r="L1" s="33">
        <v>8</v>
      </c>
      <c r="M1" s="33">
        <v>9</v>
      </c>
      <c r="N1" s="33">
        <v>10</v>
      </c>
      <c r="O1" s="33">
        <v>11</v>
      </c>
      <c r="P1" s="35" t="s">
        <v>1</v>
      </c>
    </row>
    <row r="2" spans="1:16" x14ac:dyDescent="0.3">
      <c r="A2" s="149">
        <v>1</v>
      </c>
      <c r="B2" s="8" t="s">
        <v>4</v>
      </c>
      <c r="C2" s="8" t="s">
        <v>5</v>
      </c>
      <c r="D2" s="104" t="s">
        <v>109</v>
      </c>
      <c r="E2" s="31">
        <v>12</v>
      </c>
      <c r="F2" s="32">
        <v>15</v>
      </c>
      <c r="G2" s="32">
        <v>28</v>
      </c>
      <c r="H2" s="38"/>
      <c r="I2" s="38"/>
      <c r="J2" s="38">
        <v>13</v>
      </c>
      <c r="K2" s="38">
        <v>13</v>
      </c>
      <c r="L2" s="38">
        <v>18</v>
      </c>
      <c r="M2" s="38">
        <v>9</v>
      </c>
      <c r="N2" s="38"/>
      <c r="O2" s="38"/>
      <c r="P2" s="36">
        <f t="shared" ref="P2:P33" si="0">SUM(E2:O2)</f>
        <v>108</v>
      </c>
    </row>
    <row r="3" spans="1:16" x14ac:dyDescent="0.3">
      <c r="A3" s="149">
        <v>2</v>
      </c>
      <c r="B3" s="8" t="s">
        <v>29</v>
      </c>
      <c r="C3" s="8" t="s">
        <v>30</v>
      </c>
      <c r="D3" s="104" t="s">
        <v>112</v>
      </c>
      <c r="F3" s="32">
        <v>13</v>
      </c>
      <c r="G3" s="32">
        <v>18</v>
      </c>
      <c r="H3" s="32">
        <v>11</v>
      </c>
      <c r="I3" s="38">
        <v>10</v>
      </c>
      <c r="J3" s="38">
        <v>10</v>
      </c>
      <c r="K3" s="38"/>
      <c r="L3" s="38"/>
      <c r="M3" s="38">
        <v>10</v>
      </c>
      <c r="N3" s="38">
        <v>9</v>
      </c>
      <c r="O3" s="38">
        <v>12</v>
      </c>
      <c r="P3" s="36">
        <f t="shared" si="0"/>
        <v>93</v>
      </c>
    </row>
    <row r="4" spans="1:16" x14ac:dyDescent="0.3">
      <c r="A4" s="149">
        <v>3</v>
      </c>
      <c r="B4" s="39" t="s">
        <v>197</v>
      </c>
      <c r="C4" s="8" t="s">
        <v>198</v>
      </c>
      <c r="D4" s="104" t="s">
        <v>109</v>
      </c>
      <c r="F4" s="32">
        <v>18</v>
      </c>
      <c r="G4" s="32">
        <v>26</v>
      </c>
      <c r="H4" s="32">
        <v>15</v>
      </c>
      <c r="I4" s="38"/>
      <c r="J4" s="38"/>
      <c r="K4" s="38">
        <v>15</v>
      </c>
      <c r="L4" s="38"/>
      <c r="M4" s="38"/>
      <c r="N4" s="38"/>
      <c r="O4" s="38"/>
      <c r="P4" s="36">
        <f t="shared" si="0"/>
        <v>74</v>
      </c>
    </row>
    <row r="5" spans="1:16" x14ac:dyDescent="0.3">
      <c r="A5" s="149">
        <v>4</v>
      </c>
      <c r="B5" s="8" t="s">
        <v>46</v>
      </c>
      <c r="C5" s="8" t="s">
        <v>44</v>
      </c>
      <c r="D5" s="104" t="s">
        <v>109</v>
      </c>
      <c r="E5" s="31">
        <v>13</v>
      </c>
      <c r="F5" s="32">
        <v>14</v>
      </c>
      <c r="H5"/>
      <c r="I5" s="38"/>
      <c r="J5" s="38"/>
      <c r="K5" s="38"/>
      <c r="L5" s="38">
        <v>19</v>
      </c>
      <c r="M5" s="38"/>
      <c r="N5" s="38">
        <v>10</v>
      </c>
      <c r="O5" s="38">
        <v>11</v>
      </c>
      <c r="P5" s="36">
        <f t="shared" si="0"/>
        <v>67</v>
      </c>
    </row>
    <row r="6" spans="1:16" x14ac:dyDescent="0.3">
      <c r="A6" s="149">
        <v>5</v>
      </c>
      <c r="B6" s="8" t="s">
        <v>41</v>
      </c>
      <c r="C6" s="8" t="s">
        <v>42</v>
      </c>
      <c r="D6" s="104" t="s">
        <v>112</v>
      </c>
      <c r="E6" s="31">
        <v>3</v>
      </c>
      <c r="F6" s="32">
        <v>11</v>
      </c>
      <c r="G6" s="32">
        <v>8</v>
      </c>
      <c r="H6" s="32">
        <v>7</v>
      </c>
      <c r="I6" s="38"/>
      <c r="J6" s="38">
        <v>3</v>
      </c>
      <c r="K6" s="38"/>
      <c r="L6" s="38">
        <v>13</v>
      </c>
      <c r="M6" s="38">
        <v>4</v>
      </c>
      <c r="N6" s="38"/>
      <c r="O6" s="38"/>
      <c r="P6" s="36">
        <f t="shared" si="0"/>
        <v>49</v>
      </c>
    </row>
    <row r="7" spans="1:16" x14ac:dyDescent="0.3">
      <c r="A7" s="149">
        <v>6</v>
      </c>
      <c r="B7" s="39" t="s">
        <v>146</v>
      </c>
      <c r="C7" s="8" t="s">
        <v>147</v>
      </c>
      <c r="D7" s="104" t="s">
        <v>109</v>
      </c>
      <c r="F7" s="32">
        <v>19</v>
      </c>
      <c r="H7" s="32">
        <v>16</v>
      </c>
      <c r="I7" s="38"/>
      <c r="J7" s="38"/>
      <c r="K7" s="38"/>
      <c r="L7" s="38"/>
      <c r="M7" s="38"/>
      <c r="N7" s="38"/>
      <c r="O7" s="38">
        <v>14</v>
      </c>
      <c r="P7" s="36">
        <f t="shared" si="0"/>
        <v>49</v>
      </c>
    </row>
    <row r="8" spans="1:16" x14ac:dyDescent="0.3">
      <c r="A8" s="149">
        <v>7</v>
      </c>
      <c r="B8" s="8" t="s">
        <v>14</v>
      </c>
      <c r="C8" s="8" t="s">
        <v>15</v>
      </c>
      <c r="D8" s="104" t="s">
        <v>109</v>
      </c>
      <c r="H8" s="32">
        <v>14</v>
      </c>
      <c r="I8" s="38"/>
      <c r="J8" s="38">
        <v>16</v>
      </c>
      <c r="K8" s="38">
        <v>16</v>
      </c>
      <c r="L8" s="38"/>
      <c r="M8" s="38"/>
      <c r="N8" s="38"/>
      <c r="O8" s="38"/>
      <c r="P8" s="36">
        <f t="shared" si="0"/>
        <v>46</v>
      </c>
    </row>
    <row r="9" spans="1:16" x14ac:dyDescent="0.3">
      <c r="A9" s="149">
        <v>8</v>
      </c>
      <c r="B9" s="8" t="s">
        <v>32</v>
      </c>
      <c r="C9" s="8" t="s">
        <v>372</v>
      </c>
      <c r="D9" s="104" t="s">
        <v>199</v>
      </c>
      <c r="H9" s="32">
        <v>8</v>
      </c>
      <c r="I9" s="32">
        <v>9</v>
      </c>
      <c r="K9" s="32">
        <v>8</v>
      </c>
      <c r="L9" s="32">
        <v>14</v>
      </c>
      <c r="M9" s="32">
        <v>5</v>
      </c>
      <c r="P9" s="36">
        <f t="shared" si="0"/>
        <v>44</v>
      </c>
    </row>
    <row r="10" spans="1:16" x14ac:dyDescent="0.3">
      <c r="A10" s="149">
        <v>9</v>
      </c>
      <c r="B10" s="91" t="s">
        <v>172</v>
      </c>
      <c r="C10" s="91" t="s">
        <v>173</v>
      </c>
      <c r="D10" s="104" t="s">
        <v>110</v>
      </c>
      <c r="G10" s="32">
        <v>20</v>
      </c>
      <c r="I10" s="32">
        <v>6</v>
      </c>
      <c r="K10" s="32">
        <v>4</v>
      </c>
      <c r="L10" s="32">
        <v>7</v>
      </c>
      <c r="M10" s="32">
        <v>6</v>
      </c>
      <c r="P10" s="36">
        <f t="shared" si="0"/>
        <v>43</v>
      </c>
    </row>
    <row r="11" spans="1:16" x14ac:dyDescent="0.3">
      <c r="A11" s="149">
        <v>10</v>
      </c>
      <c r="B11" s="91" t="s">
        <v>125</v>
      </c>
      <c r="C11" s="91" t="s">
        <v>97</v>
      </c>
      <c r="D11" s="104" t="s">
        <v>110</v>
      </c>
      <c r="E11" s="31">
        <v>5</v>
      </c>
      <c r="F11" s="32">
        <v>5</v>
      </c>
      <c r="I11" s="32">
        <v>4</v>
      </c>
      <c r="K11" s="32">
        <v>3</v>
      </c>
      <c r="L11" s="32">
        <v>12</v>
      </c>
      <c r="N11" s="32">
        <v>8</v>
      </c>
      <c r="O11" s="32">
        <v>5</v>
      </c>
      <c r="P11" s="36">
        <f t="shared" si="0"/>
        <v>42</v>
      </c>
    </row>
    <row r="12" spans="1:16" x14ac:dyDescent="0.3">
      <c r="A12" s="149">
        <v>11</v>
      </c>
      <c r="B12" s="8" t="s">
        <v>124</v>
      </c>
      <c r="C12" s="8" t="s">
        <v>44</v>
      </c>
      <c r="D12" s="104" t="s">
        <v>109</v>
      </c>
      <c r="E12" s="31">
        <v>4</v>
      </c>
      <c r="F12" s="32">
        <v>4</v>
      </c>
      <c r="G12" s="32">
        <v>14</v>
      </c>
      <c r="H12" s="32">
        <v>5</v>
      </c>
      <c r="I12" s="38">
        <v>2</v>
      </c>
      <c r="J12" s="38">
        <v>6</v>
      </c>
      <c r="K12" s="38">
        <v>2</v>
      </c>
      <c r="L12" s="38"/>
      <c r="M12" s="38">
        <v>3</v>
      </c>
      <c r="N12" s="38"/>
      <c r="O12" s="38">
        <v>1</v>
      </c>
      <c r="P12" s="36">
        <f t="shared" si="0"/>
        <v>41</v>
      </c>
    </row>
    <row r="13" spans="1:16" x14ac:dyDescent="0.3">
      <c r="A13" s="149">
        <v>12</v>
      </c>
      <c r="B13" s="39" t="s">
        <v>200</v>
      </c>
      <c r="C13" s="8" t="s">
        <v>201</v>
      </c>
      <c r="D13" s="104" t="s">
        <v>199</v>
      </c>
      <c r="H13" s="32">
        <v>10</v>
      </c>
      <c r="I13" s="38"/>
      <c r="J13" s="38">
        <v>17</v>
      </c>
      <c r="K13" s="38">
        <v>12</v>
      </c>
      <c r="L13" s="38"/>
      <c r="M13" s="38"/>
      <c r="N13" s="38"/>
      <c r="O13" s="38"/>
      <c r="P13" s="36">
        <f t="shared" si="0"/>
        <v>39</v>
      </c>
    </row>
    <row r="14" spans="1:16" x14ac:dyDescent="0.3">
      <c r="A14" s="149">
        <v>13</v>
      </c>
      <c r="B14" s="89" t="s">
        <v>218</v>
      </c>
      <c r="C14" s="8" t="s">
        <v>26</v>
      </c>
      <c r="D14" s="104" t="s">
        <v>109</v>
      </c>
      <c r="E14" s="31">
        <v>11</v>
      </c>
      <c r="F14" s="32">
        <v>9</v>
      </c>
      <c r="J14" s="32">
        <v>11</v>
      </c>
      <c r="K14" s="32">
        <v>7</v>
      </c>
      <c r="P14" s="36">
        <f t="shared" si="0"/>
        <v>38</v>
      </c>
    </row>
    <row r="15" spans="1:16" x14ac:dyDescent="0.3">
      <c r="A15" s="149">
        <v>14</v>
      </c>
      <c r="B15" s="91" t="s">
        <v>99</v>
      </c>
      <c r="C15" s="91" t="s">
        <v>126</v>
      </c>
      <c r="D15" s="104" t="s">
        <v>109</v>
      </c>
      <c r="E15" s="31">
        <v>7</v>
      </c>
      <c r="F15" s="32">
        <v>2</v>
      </c>
      <c r="G15" s="32">
        <v>12</v>
      </c>
      <c r="I15" s="38">
        <v>5</v>
      </c>
      <c r="J15" s="38"/>
      <c r="K15" s="38"/>
      <c r="L15" s="38"/>
      <c r="M15" s="38">
        <v>7</v>
      </c>
      <c r="N15" s="38"/>
      <c r="O15" s="38"/>
      <c r="P15" s="36">
        <f t="shared" si="0"/>
        <v>33</v>
      </c>
    </row>
    <row r="16" spans="1:16" x14ac:dyDescent="0.3">
      <c r="A16" s="149">
        <v>15</v>
      </c>
      <c r="B16" s="91" t="s">
        <v>34</v>
      </c>
      <c r="C16" s="91" t="s">
        <v>35</v>
      </c>
      <c r="D16" s="104" t="s">
        <v>114</v>
      </c>
      <c r="E16" s="31">
        <v>6</v>
      </c>
      <c r="H16" s="32">
        <v>4</v>
      </c>
      <c r="I16" s="38"/>
      <c r="J16" s="38"/>
      <c r="K16" s="38"/>
      <c r="L16" s="38">
        <v>15</v>
      </c>
      <c r="M16" s="38"/>
      <c r="N16" s="38">
        <v>7</v>
      </c>
      <c r="O16" s="38"/>
      <c r="P16" s="36">
        <f t="shared" si="0"/>
        <v>32</v>
      </c>
    </row>
    <row r="17" spans="1:16" x14ac:dyDescent="0.3">
      <c r="A17" s="150">
        <v>16</v>
      </c>
      <c r="B17" s="41" t="s">
        <v>455</v>
      </c>
      <c r="C17" s="30" t="s">
        <v>454</v>
      </c>
      <c r="D17" s="104" t="s">
        <v>109</v>
      </c>
      <c r="J17" s="32">
        <v>14</v>
      </c>
      <c r="K17" s="32">
        <v>11</v>
      </c>
      <c r="O17" s="32">
        <v>7</v>
      </c>
      <c r="P17" s="36">
        <f t="shared" si="0"/>
        <v>32</v>
      </c>
    </row>
    <row r="18" spans="1:16" x14ac:dyDescent="0.3">
      <c r="A18" s="150">
        <v>17</v>
      </c>
      <c r="B18" s="41" t="s">
        <v>499</v>
      </c>
      <c r="C18" s="30" t="s">
        <v>500</v>
      </c>
      <c r="D18" s="104" t="s">
        <v>110</v>
      </c>
      <c r="L18" s="32">
        <v>17</v>
      </c>
      <c r="M18" s="32">
        <v>8</v>
      </c>
      <c r="O18" s="32">
        <v>6</v>
      </c>
      <c r="P18" s="36">
        <f t="shared" si="0"/>
        <v>31</v>
      </c>
    </row>
    <row r="19" spans="1:16" x14ac:dyDescent="0.3">
      <c r="A19" s="149">
        <v>18</v>
      </c>
      <c r="B19" s="8" t="s">
        <v>89</v>
      </c>
      <c r="C19" s="8" t="s">
        <v>31</v>
      </c>
      <c r="D19" s="104" t="s">
        <v>110</v>
      </c>
      <c r="F19" s="32">
        <v>17</v>
      </c>
      <c r="I19" s="38"/>
      <c r="J19" s="38"/>
      <c r="K19" s="38">
        <v>14</v>
      </c>
      <c r="L19" s="38"/>
      <c r="M19" s="38"/>
      <c r="N19" s="38"/>
      <c r="O19" s="38"/>
      <c r="P19" s="36">
        <f t="shared" si="0"/>
        <v>31</v>
      </c>
    </row>
    <row r="20" spans="1:16" x14ac:dyDescent="0.3">
      <c r="A20" s="149">
        <v>19</v>
      </c>
      <c r="B20" s="91" t="s">
        <v>16</v>
      </c>
      <c r="C20" s="91" t="s">
        <v>122</v>
      </c>
      <c r="D20" s="104" t="s">
        <v>109</v>
      </c>
      <c r="H20" s="32">
        <v>13</v>
      </c>
      <c r="I20" s="38"/>
      <c r="J20" s="38">
        <v>16</v>
      </c>
      <c r="K20" s="38"/>
      <c r="L20" s="38"/>
      <c r="M20" s="38"/>
      <c r="N20" s="38"/>
      <c r="O20" s="38"/>
      <c r="P20" s="36">
        <f t="shared" si="0"/>
        <v>29</v>
      </c>
    </row>
    <row r="21" spans="1:16" x14ac:dyDescent="0.3">
      <c r="A21" s="149">
        <v>20</v>
      </c>
      <c r="B21" s="8" t="s">
        <v>25</v>
      </c>
      <c r="C21" s="8" t="s">
        <v>26</v>
      </c>
      <c r="D21" s="104" t="s">
        <v>110</v>
      </c>
      <c r="F21" s="32">
        <v>7</v>
      </c>
      <c r="I21" s="38"/>
      <c r="J21" s="38"/>
      <c r="K21" s="38">
        <v>10</v>
      </c>
      <c r="L21" s="38"/>
      <c r="M21" s="38"/>
      <c r="N21" s="38"/>
      <c r="O21" s="38">
        <v>10</v>
      </c>
      <c r="P21" s="36">
        <f t="shared" si="0"/>
        <v>27</v>
      </c>
    </row>
    <row r="22" spans="1:16" x14ac:dyDescent="0.3">
      <c r="A22" s="149">
        <v>21</v>
      </c>
      <c r="B22" s="89" t="s">
        <v>313</v>
      </c>
      <c r="C22" s="8" t="s">
        <v>126</v>
      </c>
      <c r="D22" s="104" t="s">
        <v>109</v>
      </c>
      <c r="G22" s="32">
        <v>26</v>
      </c>
      <c r="P22" s="92">
        <f t="shared" si="0"/>
        <v>26</v>
      </c>
    </row>
    <row r="23" spans="1:16" x14ac:dyDescent="0.3">
      <c r="A23" s="149">
        <v>22</v>
      </c>
      <c r="B23" s="89" t="s">
        <v>316</v>
      </c>
      <c r="C23" s="8" t="s">
        <v>37</v>
      </c>
      <c r="D23" s="104" t="s">
        <v>110</v>
      </c>
      <c r="G23" s="32">
        <v>10</v>
      </c>
      <c r="H23" s="32">
        <v>6</v>
      </c>
      <c r="L23" s="32">
        <v>9</v>
      </c>
      <c r="P23" s="36">
        <f t="shared" si="0"/>
        <v>25</v>
      </c>
    </row>
    <row r="24" spans="1:16" x14ac:dyDescent="0.3">
      <c r="A24" s="149">
        <v>23</v>
      </c>
      <c r="B24" s="8" t="s">
        <v>8</v>
      </c>
      <c r="C24" s="8" t="s">
        <v>9</v>
      </c>
      <c r="D24" s="104" t="s">
        <v>110</v>
      </c>
      <c r="F24" s="32">
        <v>16</v>
      </c>
      <c r="H24"/>
      <c r="I24" s="38"/>
      <c r="J24" s="38"/>
      <c r="K24" s="38"/>
      <c r="L24" s="38"/>
      <c r="M24" s="38"/>
      <c r="N24" s="38"/>
      <c r="O24" s="38">
        <v>8</v>
      </c>
      <c r="P24" s="36">
        <f t="shared" si="0"/>
        <v>24</v>
      </c>
    </row>
    <row r="25" spans="1:16" x14ac:dyDescent="0.3">
      <c r="A25" s="149">
        <v>24</v>
      </c>
      <c r="B25" s="8" t="s">
        <v>32</v>
      </c>
      <c r="C25" s="8" t="s">
        <v>63</v>
      </c>
      <c r="D25" s="104" t="s">
        <v>112</v>
      </c>
      <c r="E25" s="31">
        <v>2</v>
      </c>
      <c r="F25" s="32">
        <v>1</v>
      </c>
      <c r="G25" s="32">
        <v>8</v>
      </c>
      <c r="K25" s="32">
        <v>6</v>
      </c>
      <c r="L25" s="32">
        <v>6</v>
      </c>
      <c r="P25" s="36">
        <f t="shared" si="0"/>
        <v>23</v>
      </c>
    </row>
    <row r="26" spans="1:16" x14ac:dyDescent="0.3">
      <c r="A26" s="149">
        <v>25</v>
      </c>
      <c r="B26" s="40" t="s">
        <v>503</v>
      </c>
      <c r="C26" s="8" t="s">
        <v>315</v>
      </c>
      <c r="D26" s="104" t="s">
        <v>109</v>
      </c>
      <c r="G26" s="32">
        <v>10</v>
      </c>
      <c r="H26" s="32">
        <v>2</v>
      </c>
      <c r="J26" s="32">
        <v>5</v>
      </c>
      <c r="L26" s="32">
        <v>5</v>
      </c>
      <c r="P26" s="36">
        <f>SUM(E26:O26)</f>
        <v>22</v>
      </c>
    </row>
    <row r="27" spans="1:16" x14ac:dyDescent="0.3">
      <c r="A27" s="149">
        <v>26</v>
      </c>
      <c r="B27" s="89" t="s">
        <v>222</v>
      </c>
      <c r="C27" s="8" t="s">
        <v>223</v>
      </c>
      <c r="D27" s="104" t="s">
        <v>109</v>
      </c>
      <c r="E27" s="31">
        <v>10</v>
      </c>
      <c r="G27" s="32">
        <v>12</v>
      </c>
      <c r="P27" s="36">
        <f t="shared" si="0"/>
        <v>22</v>
      </c>
    </row>
    <row r="28" spans="1:16" x14ac:dyDescent="0.3">
      <c r="A28" s="149">
        <v>27</v>
      </c>
      <c r="B28" s="91" t="s">
        <v>53</v>
      </c>
      <c r="C28" s="8" t="s">
        <v>42</v>
      </c>
      <c r="D28" s="104" t="s">
        <v>112</v>
      </c>
      <c r="G28" s="32">
        <v>4</v>
      </c>
      <c r="I28" s="32">
        <v>8</v>
      </c>
      <c r="L28" s="32">
        <v>8</v>
      </c>
      <c r="P28" s="36">
        <f t="shared" si="0"/>
        <v>20</v>
      </c>
    </row>
    <row r="29" spans="1:16" x14ac:dyDescent="0.3">
      <c r="A29" s="149">
        <v>28</v>
      </c>
      <c r="B29" s="8" t="s">
        <v>314</v>
      </c>
      <c r="C29" s="8" t="s">
        <v>60</v>
      </c>
      <c r="D29" s="104" t="s">
        <v>109</v>
      </c>
      <c r="G29" s="32">
        <v>16</v>
      </c>
      <c r="L29" s="32">
        <v>3</v>
      </c>
      <c r="P29" s="36">
        <f t="shared" si="0"/>
        <v>19</v>
      </c>
    </row>
    <row r="30" spans="1:16" x14ac:dyDescent="0.3">
      <c r="A30" s="149">
        <v>29</v>
      </c>
      <c r="B30" s="89" t="s">
        <v>453</v>
      </c>
      <c r="C30" s="89" t="s">
        <v>452</v>
      </c>
      <c r="D30" s="104" t="s">
        <v>110</v>
      </c>
      <c r="J30" s="32">
        <v>18</v>
      </c>
      <c r="P30" s="36">
        <f t="shared" si="0"/>
        <v>18</v>
      </c>
    </row>
    <row r="31" spans="1:16" x14ac:dyDescent="0.3">
      <c r="A31" s="149">
        <v>30</v>
      </c>
      <c r="B31" s="91" t="s">
        <v>91</v>
      </c>
      <c r="C31" s="91" t="s">
        <v>92</v>
      </c>
      <c r="D31" s="104" t="s">
        <v>112</v>
      </c>
      <c r="I31" s="38">
        <v>7</v>
      </c>
      <c r="J31" s="38"/>
      <c r="K31" s="38">
        <v>9</v>
      </c>
      <c r="L31" s="38"/>
      <c r="M31" s="38">
        <v>1</v>
      </c>
      <c r="N31" s="38"/>
      <c r="O31" s="38"/>
      <c r="P31" s="36">
        <f t="shared" si="0"/>
        <v>17</v>
      </c>
    </row>
    <row r="32" spans="1:16" x14ac:dyDescent="0.3">
      <c r="A32" s="150">
        <v>31</v>
      </c>
      <c r="B32" s="41" t="s">
        <v>93</v>
      </c>
      <c r="C32" s="30" t="s">
        <v>94</v>
      </c>
      <c r="D32" s="104" t="s">
        <v>109</v>
      </c>
      <c r="E32" s="31">
        <v>9</v>
      </c>
      <c r="J32" s="32">
        <v>8</v>
      </c>
      <c r="P32" s="36">
        <f t="shared" si="0"/>
        <v>17</v>
      </c>
    </row>
    <row r="33" spans="1:16" x14ac:dyDescent="0.3">
      <c r="A33" s="149">
        <v>32</v>
      </c>
      <c r="B33" s="8" t="s">
        <v>367</v>
      </c>
      <c r="C33" s="8" t="s">
        <v>371</v>
      </c>
      <c r="D33" s="104" t="s">
        <v>114</v>
      </c>
      <c r="L33" s="32">
        <v>16</v>
      </c>
      <c r="P33" s="36">
        <f t="shared" si="0"/>
        <v>16</v>
      </c>
    </row>
    <row r="34" spans="1:16" x14ac:dyDescent="0.3">
      <c r="A34" s="150">
        <v>33</v>
      </c>
      <c r="B34" s="40" t="s">
        <v>137</v>
      </c>
      <c r="C34" s="30" t="s">
        <v>138</v>
      </c>
      <c r="D34" s="104" t="s">
        <v>114</v>
      </c>
      <c r="E34" s="31">
        <v>1</v>
      </c>
      <c r="F34" s="32">
        <v>3</v>
      </c>
      <c r="G34" s="32">
        <v>6</v>
      </c>
      <c r="I34" s="32">
        <v>1</v>
      </c>
      <c r="J34" s="32">
        <v>2</v>
      </c>
      <c r="K34" s="32">
        <v>1</v>
      </c>
      <c r="L34" s="32">
        <v>1</v>
      </c>
      <c r="P34" s="36">
        <f t="shared" ref="P34:P54" si="1">SUM(E34:O34)</f>
        <v>15</v>
      </c>
    </row>
    <row r="35" spans="1:16" x14ac:dyDescent="0.3">
      <c r="A35" s="149">
        <v>34</v>
      </c>
      <c r="B35" s="91" t="s">
        <v>459</v>
      </c>
      <c r="C35" s="91" t="s">
        <v>458</v>
      </c>
      <c r="D35" s="104" t="s">
        <v>109</v>
      </c>
      <c r="I35" s="38"/>
      <c r="J35" s="38">
        <v>7</v>
      </c>
      <c r="K35" s="38">
        <v>5</v>
      </c>
      <c r="L35" s="38"/>
      <c r="M35" s="38">
        <v>2</v>
      </c>
      <c r="N35" s="38"/>
      <c r="O35" s="38"/>
      <c r="P35" s="36">
        <f t="shared" si="1"/>
        <v>14</v>
      </c>
    </row>
    <row r="36" spans="1:16" x14ac:dyDescent="0.3">
      <c r="A36" s="149">
        <v>35</v>
      </c>
      <c r="B36" s="89" t="s">
        <v>130</v>
      </c>
      <c r="C36" s="91" t="s">
        <v>96</v>
      </c>
      <c r="D36" s="104" t="s">
        <v>109</v>
      </c>
      <c r="I36" s="32">
        <v>3</v>
      </c>
      <c r="L36" s="32">
        <v>11</v>
      </c>
      <c r="P36" s="36">
        <f t="shared" si="1"/>
        <v>14</v>
      </c>
    </row>
    <row r="37" spans="1:16" x14ac:dyDescent="0.3">
      <c r="A37" s="150">
        <v>36</v>
      </c>
      <c r="B37" s="41" t="s">
        <v>7</v>
      </c>
      <c r="C37" s="30" t="s">
        <v>123</v>
      </c>
      <c r="D37" s="104" t="s">
        <v>110</v>
      </c>
      <c r="H37"/>
      <c r="I37" s="38"/>
      <c r="J37" s="38"/>
      <c r="K37" s="38"/>
      <c r="L37" s="38"/>
      <c r="M37" s="38"/>
      <c r="N37" s="38"/>
      <c r="O37" s="38">
        <v>13</v>
      </c>
      <c r="P37" s="36">
        <f t="shared" si="1"/>
        <v>13</v>
      </c>
    </row>
    <row r="38" spans="1:16" x14ac:dyDescent="0.3">
      <c r="A38" s="149">
        <v>37</v>
      </c>
      <c r="B38" s="91" t="s">
        <v>21</v>
      </c>
      <c r="C38" s="91" t="s">
        <v>22</v>
      </c>
      <c r="D38" s="104" t="s">
        <v>109</v>
      </c>
      <c r="F38" s="32">
        <v>12</v>
      </c>
      <c r="I38" s="38"/>
      <c r="J38" s="38"/>
      <c r="K38" s="38"/>
      <c r="L38" s="38"/>
      <c r="M38" s="38"/>
      <c r="N38" s="38"/>
      <c r="O38" s="38"/>
      <c r="P38" s="36">
        <f t="shared" si="1"/>
        <v>12</v>
      </c>
    </row>
    <row r="39" spans="1:16" x14ac:dyDescent="0.3">
      <c r="A39" s="149">
        <v>37</v>
      </c>
      <c r="B39" s="89" t="s">
        <v>365</v>
      </c>
      <c r="C39" s="8" t="s">
        <v>366</v>
      </c>
      <c r="D39" s="104" t="s">
        <v>109</v>
      </c>
      <c r="H39" s="32">
        <v>12</v>
      </c>
      <c r="P39" s="36">
        <f t="shared" si="1"/>
        <v>12</v>
      </c>
    </row>
    <row r="40" spans="1:16" x14ac:dyDescent="0.3">
      <c r="A40" s="149">
        <v>37</v>
      </c>
      <c r="B40" s="89" t="s">
        <v>457</v>
      </c>
      <c r="C40" s="89" t="s">
        <v>456</v>
      </c>
      <c r="D40" s="104" t="s">
        <v>109</v>
      </c>
      <c r="J40" s="32">
        <v>12</v>
      </c>
      <c r="P40" s="36">
        <f t="shared" si="1"/>
        <v>12</v>
      </c>
    </row>
    <row r="41" spans="1:16" x14ac:dyDescent="0.3">
      <c r="A41" s="149">
        <v>38</v>
      </c>
      <c r="B41" s="41" t="s">
        <v>101</v>
      </c>
      <c r="C41" s="8" t="s">
        <v>127</v>
      </c>
      <c r="D41" s="104" t="s">
        <v>109</v>
      </c>
      <c r="E41" s="31">
        <v>8</v>
      </c>
      <c r="H41" s="32">
        <v>3</v>
      </c>
      <c r="P41" s="36">
        <f t="shared" si="1"/>
        <v>11</v>
      </c>
    </row>
    <row r="42" spans="1:16" x14ac:dyDescent="0.3">
      <c r="A42" s="149">
        <v>39</v>
      </c>
      <c r="B42" s="8" t="s">
        <v>501</v>
      </c>
      <c r="C42" s="8" t="s">
        <v>502</v>
      </c>
      <c r="D42" s="104" t="s">
        <v>112</v>
      </c>
      <c r="L42" s="32">
        <v>10</v>
      </c>
      <c r="P42" s="36">
        <f t="shared" si="1"/>
        <v>10</v>
      </c>
    </row>
    <row r="43" spans="1:16" x14ac:dyDescent="0.3">
      <c r="A43" s="149">
        <v>40</v>
      </c>
      <c r="B43" s="91" t="s">
        <v>39</v>
      </c>
      <c r="C43" s="8" t="s">
        <v>40</v>
      </c>
      <c r="D43" s="104" t="s">
        <v>109</v>
      </c>
      <c r="F43" s="32">
        <v>10</v>
      </c>
      <c r="I43" s="38"/>
      <c r="J43" s="38"/>
      <c r="K43" s="38"/>
      <c r="L43" s="38"/>
      <c r="M43" s="38"/>
      <c r="N43" s="38"/>
      <c r="O43" s="38"/>
      <c r="P43" s="36">
        <f t="shared" si="1"/>
        <v>10</v>
      </c>
    </row>
    <row r="44" spans="1:16" x14ac:dyDescent="0.3">
      <c r="A44" s="149">
        <v>41</v>
      </c>
      <c r="B44" s="89" t="s">
        <v>381</v>
      </c>
      <c r="C44" s="8" t="s">
        <v>371</v>
      </c>
      <c r="D44" s="104" t="s">
        <v>112</v>
      </c>
      <c r="H44" s="32">
        <v>9</v>
      </c>
      <c r="P44" s="36">
        <f t="shared" si="1"/>
        <v>9</v>
      </c>
    </row>
    <row r="45" spans="1:16" x14ac:dyDescent="0.3">
      <c r="A45" s="149">
        <v>41</v>
      </c>
      <c r="B45" s="8" t="s">
        <v>549</v>
      </c>
      <c r="C45" s="8" t="s">
        <v>550</v>
      </c>
      <c r="D45" s="104" t="s">
        <v>112</v>
      </c>
      <c r="O45" s="32">
        <v>9</v>
      </c>
      <c r="P45" s="36">
        <f t="shared" si="1"/>
        <v>9</v>
      </c>
    </row>
    <row r="46" spans="1:16" x14ac:dyDescent="0.3">
      <c r="A46" s="149">
        <v>42</v>
      </c>
      <c r="B46" s="91" t="s">
        <v>49</v>
      </c>
      <c r="C46" s="91" t="s">
        <v>50</v>
      </c>
      <c r="D46" s="104" t="s">
        <v>110</v>
      </c>
      <c r="J46" s="32">
        <v>9</v>
      </c>
      <c r="P46" s="36">
        <f t="shared" si="1"/>
        <v>9</v>
      </c>
    </row>
    <row r="47" spans="1:16" x14ac:dyDescent="0.3">
      <c r="A47" s="149">
        <v>43</v>
      </c>
      <c r="B47" s="91" t="s">
        <v>64</v>
      </c>
      <c r="C47" s="8" t="s">
        <v>320</v>
      </c>
      <c r="D47" s="104" t="s">
        <v>114</v>
      </c>
      <c r="F47" s="32">
        <v>6</v>
      </c>
      <c r="H47" s="32">
        <v>1</v>
      </c>
      <c r="J47" s="32">
        <v>1</v>
      </c>
      <c r="P47" s="36">
        <f t="shared" si="1"/>
        <v>8</v>
      </c>
    </row>
    <row r="48" spans="1:16" x14ac:dyDescent="0.3">
      <c r="A48" s="149">
        <v>44</v>
      </c>
      <c r="B48" s="39" t="s">
        <v>105</v>
      </c>
      <c r="C48" s="8" t="s">
        <v>106</v>
      </c>
      <c r="D48" s="104" t="s">
        <v>109</v>
      </c>
      <c r="F48" s="32">
        <v>8</v>
      </c>
      <c r="I48" s="38"/>
      <c r="J48" s="38"/>
      <c r="K48" s="38"/>
      <c r="L48" s="38"/>
      <c r="M48" s="38"/>
      <c r="N48" s="38"/>
      <c r="O48" s="38"/>
      <c r="P48" s="36">
        <f t="shared" si="1"/>
        <v>8</v>
      </c>
    </row>
    <row r="49" spans="1:16" x14ac:dyDescent="0.3">
      <c r="A49" s="149">
        <v>45</v>
      </c>
      <c r="B49" s="91" t="s">
        <v>56</v>
      </c>
      <c r="C49" s="91" t="s">
        <v>57</v>
      </c>
      <c r="D49" s="104" t="s">
        <v>114</v>
      </c>
      <c r="G49" s="32">
        <v>4</v>
      </c>
      <c r="L49" s="32">
        <v>2</v>
      </c>
      <c r="P49" s="36">
        <f t="shared" si="1"/>
        <v>6</v>
      </c>
    </row>
    <row r="50" spans="1:16" x14ac:dyDescent="0.3">
      <c r="A50" s="149">
        <v>46</v>
      </c>
      <c r="B50" s="90" t="s">
        <v>203</v>
      </c>
      <c r="C50" s="42" t="s">
        <v>204</v>
      </c>
      <c r="D50" s="104" t="s">
        <v>112</v>
      </c>
      <c r="J50" s="32">
        <v>4</v>
      </c>
      <c r="P50" s="36">
        <f t="shared" si="1"/>
        <v>4</v>
      </c>
    </row>
    <row r="51" spans="1:16" x14ac:dyDescent="0.3">
      <c r="A51" s="150">
        <v>46</v>
      </c>
      <c r="B51" s="41" t="s">
        <v>504</v>
      </c>
      <c r="C51" s="8" t="s">
        <v>505</v>
      </c>
      <c r="D51" s="104" t="s">
        <v>112</v>
      </c>
      <c r="L51" s="32">
        <v>4</v>
      </c>
      <c r="P51" s="36">
        <f t="shared" si="1"/>
        <v>4</v>
      </c>
    </row>
    <row r="52" spans="1:16" x14ac:dyDescent="0.3">
      <c r="A52" s="149">
        <v>47</v>
      </c>
      <c r="B52" s="8" t="s">
        <v>551</v>
      </c>
      <c r="C52" s="8" t="s">
        <v>37</v>
      </c>
      <c r="D52" s="104" t="s">
        <v>109</v>
      </c>
      <c r="O52" s="32">
        <v>4</v>
      </c>
      <c r="P52" s="36">
        <f t="shared" si="1"/>
        <v>4</v>
      </c>
    </row>
    <row r="53" spans="1:16" x14ac:dyDescent="0.3">
      <c r="A53" s="149">
        <v>48</v>
      </c>
      <c r="B53" s="8" t="s">
        <v>552</v>
      </c>
      <c r="C53" s="8" t="s">
        <v>553</v>
      </c>
      <c r="D53" s="104" t="s">
        <v>109</v>
      </c>
      <c r="O53" s="32">
        <v>3</v>
      </c>
      <c r="P53" s="36">
        <f t="shared" si="1"/>
        <v>3</v>
      </c>
    </row>
    <row r="54" spans="1:16" x14ac:dyDescent="0.3">
      <c r="A54" s="149">
        <v>49</v>
      </c>
      <c r="B54" s="89" t="s">
        <v>135</v>
      </c>
      <c r="C54" s="8" t="s">
        <v>136</v>
      </c>
      <c r="D54" s="104" t="s">
        <v>110</v>
      </c>
      <c r="O54" s="32">
        <v>2</v>
      </c>
      <c r="P54" s="36">
        <f t="shared" si="1"/>
        <v>2</v>
      </c>
    </row>
  </sheetData>
  <autoFilter ref="D1:D54" xr:uid="{299BF42A-3EF6-4ACA-847F-0E77A0E5E79D}"/>
  <sortState ref="A1:P75">
    <sortCondition descending="1" ref="P1:P75"/>
  </sortState>
  <mergeCells count="1">
    <mergeCell ref="B1:C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E12E-305B-4FE1-B5A8-9FAF5DC12F1C}">
  <dimension ref="A1:G11"/>
  <sheetViews>
    <sheetView workbookViewId="0"/>
  </sheetViews>
  <sheetFormatPr baseColWidth="10" defaultRowHeight="14.4" x14ac:dyDescent="0.3"/>
  <cols>
    <col min="1" max="1" width="28.88671875" customWidth="1"/>
    <col min="2" max="2" width="6.6640625" style="63" customWidth="1"/>
    <col min="3" max="4" width="22.44140625" style="63" customWidth="1"/>
    <col min="5" max="5" width="6.6640625" style="64" customWidth="1"/>
    <col min="6" max="7" width="22.44140625" style="64" customWidth="1"/>
  </cols>
  <sheetData>
    <row r="1" spans="1:7" ht="15" thickBot="1" x14ac:dyDescent="0.35">
      <c r="A1" s="77" t="s">
        <v>554</v>
      </c>
      <c r="B1" s="206" t="s">
        <v>108</v>
      </c>
      <c r="C1" s="207"/>
      <c r="D1" s="208"/>
      <c r="E1" s="209" t="s">
        <v>120</v>
      </c>
      <c r="F1" s="210"/>
      <c r="G1" s="211"/>
    </row>
    <row r="2" spans="1:7" x14ac:dyDescent="0.3">
      <c r="A2" s="212" t="s">
        <v>207</v>
      </c>
      <c r="B2" s="69">
        <v>1</v>
      </c>
      <c r="C2" s="5" t="s">
        <v>111</v>
      </c>
      <c r="D2" s="5" t="s">
        <v>20</v>
      </c>
      <c r="E2" s="68">
        <v>1</v>
      </c>
      <c r="F2" s="8" t="s">
        <v>4</v>
      </c>
      <c r="G2" s="193" t="s">
        <v>5</v>
      </c>
    </row>
    <row r="3" spans="1:7" x14ac:dyDescent="0.3">
      <c r="A3" s="213"/>
      <c r="B3" s="69">
        <v>2</v>
      </c>
      <c r="C3" s="5" t="s">
        <v>32</v>
      </c>
      <c r="D3" s="5" t="s">
        <v>33</v>
      </c>
      <c r="E3" s="68">
        <v>2</v>
      </c>
      <c r="F3" s="8" t="s">
        <v>29</v>
      </c>
      <c r="G3" s="65" t="s">
        <v>30</v>
      </c>
    </row>
    <row r="4" spans="1:7" x14ac:dyDescent="0.3">
      <c r="A4" s="213"/>
      <c r="B4" s="69">
        <v>3</v>
      </c>
      <c r="C4" s="88" t="s">
        <v>192</v>
      </c>
      <c r="D4" s="5" t="s">
        <v>193</v>
      </c>
      <c r="E4" s="68">
        <v>3</v>
      </c>
      <c r="F4" s="39" t="s">
        <v>197</v>
      </c>
      <c r="G4" s="65" t="s">
        <v>198</v>
      </c>
    </row>
    <row r="5" spans="1:7" x14ac:dyDescent="0.3">
      <c r="A5" s="174" t="s">
        <v>556</v>
      </c>
      <c r="B5" s="182"/>
      <c r="C5" s="183"/>
      <c r="D5" s="189"/>
      <c r="E5" s="191">
        <v>1</v>
      </c>
      <c r="F5" s="186" t="s">
        <v>32</v>
      </c>
      <c r="G5" s="73" t="s">
        <v>372</v>
      </c>
    </row>
    <row r="6" spans="1:7" x14ac:dyDescent="0.3">
      <c r="A6" s="66" t="s">
        <v>208</v>
      </c>
      <c r="B6" s="70">
        <v>1</v>
      </c>
      <c r="C6" s="5" t="s">
        <v>27</v>
      </c>
      <c r="D6" s="5" t="s">
        <v>28</v>
      </c>
      <c r="E6" s="72">
        <v>1</v>
      </c>
      <c r="F6" s="186" t="s">
        <v>46</v>
      </c>
      <c r="G6" s="73" t="s">
        <v>44</v>
      </c>
    </row>
    <row r="7" spans="1:7" x14ac:dyDescent="0.3">
      <c r="A7" s="66" t="s">
        <v>209</v>
      </c>
      <c r="B7" s="70">
        <v>1</v>
      </c>
      <c r="C7" s="184" t="s">
        <v>87</v>
      </c>
      <c r="D7" s="71" t="s">
        <v>88</v>
      </c>
      <c r="E7" s="72">
        <v>1</v>
      </c>
      <c r="F7" s="186" t="s">
        <v>172</v>
      </c>
      <c r="G7" s="73" t="s">
        <v>173</v>
      </c>
    </row>
    <row r="8" spans="1:7" x14ac:dyDescent="0.3">
      <c r="A8" s="66" t="s">
        <v>210</v>
      </c>
      <c r="B8" s="70">
        <v>1</v>
      </c>
      <c r="C8" s="185" t="s">
        <v>148</v>
      </c>
      <c r="D8" s="71" t="s">
        <v>65</v>
      </c>
      <c r="E8" s="72">
        <v>1</v>
      </c>
      <c r="F8" s="186" t="s">
        <v>41</v>
      </c>
      <c r="G8" s="73" t="s">
        <v>42</v>
      </c>
    </row>
    <row r="9" spans="1:7" x14ac:dyDescent="0.3">
      <c r="A9" s="66" t="s">
        <v>211</v>
      </c>
      <c r="B9" s="70">
        <v>1</v>
      </c>
      <c r="C9" s="184" t="s">
        <v>113</v>
      </c>
      <c r="D9" s="71" t="s">
        <v>52</v>
      </c>
      <c r="E9" s="72">
        <v>1</v>
      </c>
      <c r="F9" s="186" t="s">
        <v>34</v>
      </c>
      <c r="G9" s="73" t="s">
        <v>35</v>
      </c>
    </row>
    <row r="10" spans="1:7" x14ac:dyDescent="0.3">
      <c r="A10" s="66" t="s">
        <v>212</v>
      </c>
      <c r="B10" s="70">
        <v>1</v>
      </c>
      <c r="C10" s="184" t="s">
        <v>64</v>
      </c>
      <c r="D10" s="71" t="s">
        <v>65</v>
      </c>
      <c r="E10" s="74"/>
      <c r="F10" s="75"/>
      <c r="G10" s="76"/>
    </row>
    <row r="11" spans="1:7" ht="15" thickBot="1" x14ac:dyDescent="0.35">
      <c r="A11" s="67" t="s">
        <v>213</v>
      </c>
      <c r="B11" s="187" t="s">
        <v>555</v>
      </c>
      <c r="C11" s="188" t="s">
        <v>54</v>
      </c>
      <c r="D11" s="190" t="s">
        <v>55</v>
      </c>
      <c r="E11" s="192" t="s">
        <v>214</v>
      </c>
      <c r="F11" s="78" t="s">
        <v>124</v>
      </c>
      <c r="G11" s="79" t="s">
        <v>44</v>
      </c>
    </row>
  </sheetData>
  <mergeCells count="3">
    <mergeCell ref="B1:D1"/>
    <mergeCell ref="E1:G1"/>
    <mergeCell ref="A2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1FDB-D9A9-4943-A191-3154C7A4A7DB}">
  <dimension ref="A1:F39"/>
  <sheetViews>
    <sheetView zoomScaleNormal="100" workbookViewId="0"/>
  </sheetViews>
  <sheetFormatPr baseColWidth="10" defaultColWidth="8.88671875" defaultRowHeight="14.4" x14ac:dyDescent="0.3"/>
  <cols>
    <col min="1" max="1" width="33.33203125" style="45" customWidth="1"/>
    <col min="2" max="2" width="33.5546875" customWidth="1"/>
    <col min="3" max="3" width="11.21875" customWidth="1"/>
    <col min="4" max="4" width="33.33203125" customWidth="1"/>
    <col min="5" max="5" width="33.5546875" customWidth="1"/>
    <col min="6" max="6" width="11.21875" customWidth="1"/>
  </cols>
  <sheetData>
    <row r="1" spans="1:6" ht="15" thickBot="1" x14ac:dyDescent="0.35">
      <c r="A1" s="44" t="s">
        <v>226</v>
      </c>
      <c r="B1" s="2">
        <v>43548</v>
      </c>
      <c r="C1" s="194" t="s">
        <v>312</v>
      </c>
      <c r="D1" s="194"/>
      <c r="E1" s="194"/>
      <c r="F1" s="194"/>
    </row>
    <row r="2" spans="1:6" x14ac:dyDescent="0.3">
      <c r="A2" s="50" t="s">
        <v>0</v>
      </c>
      <c r="B2" s="54" t="s">
        <v>156</v>
      </c>
      <c r="C2" s="3" t="s">
        <v>1</v>
      </c>
      <c r="D2" s="49" t="s">
        <v>2</v>
      </c>
      <c r="E2" s="55" t="s">
        <v>156</v>
      </c>
      <c r="F2" s="4" t="s">
        <v>1</v>
      </c>
    </row>
    <row r="3" spans="1:6" x14ac:dyDescent="0.3">
      <c r="A3" s="82" t="s">
        <v>175</v>
      </c>
      <c r="B3" s="19" t="s">
        <v>242</v>
      </c>
      <c r="C3" s="47">
        <v>32</v>
      </c>
      <c r="D3" s="39" t="s">
        <v>283</v>
      </c>
      <c r="E3" s="20" t="s">
        <v>285</v>
      </c>
      <c r="F3" s="9">
        <v>19</v>
      </c>
    </row>
    <row r="4" spans="1:6" x14ac:dyDescent="0.3">
      <c r="A4" s="82" t="s">
        <v>231</v>
      </c>
      <c r="B4" s="81" t="s">
        <v>244</v>
      </c>
      <c r="C4" s="6">
        <v>31</v>
      </c>
      <c r="D4" s="8" t="s">
        <v>284</v>
      </c>
      <c r="E4" s="20" t="s">
        <v>286</v>
      </c>
      <c r="F4" s="9">
        <v>18</v>
      </c>
    </row>
    <row r="5" spans="1:6" x14ac:dyDescent="0.3">
      <c r="A5" s="82" t="s">
        <v>232</v>
      </c>
      <c r="B5" s="81" t="s">
        <v>243</v>
      </c>
      <c r="C5" s="6">
        <v>30</v>
      </c>
      <c r="D5" s="8" t="s">
        <v>287</v>
      </c>
      <c r="E5" s="20" t="s">
        <v>289</v>
      </c>
      <c r="F5" s="9">
        <v>17</v>
      </c>
    </row>
    <row r="6" spans="1:6" x14ac:dyDescent="0.3">
      <c r="A6" s="82" t="s">
        <v>174</v>
      </c>
      <c r="B6" s="81" t="s">
        <v>245</v>
      </c>
      <c r="C6" s="6">
        <v>29</v>
      </c>
      <c r="D6" s="8" t="s">
        <v>184</v>
      </c>
      <c r="E6" s="20" t="s">
        <v>290</v>
      </c>
      <c r="F6" s="9">
        <v>16</v>
      </c>
    </row>
    <row r="7" spans="1:6" x14ac:dyDescent="0.3">
      <c r="A7" s="82" t="s">
        <v>157</v>
      </c>
      <c r="B7" s="81" t="s">
        <v>246</v>
      </c>
      <c r="C7" s="6">
        <v>28</v>
      </c>
      <c r="D7" s="8" t="s">
        <v>179</v>
      </c>
      <c r="E7" s="20" t="s">
        <v>291</v>
      </c>
      <c r="F7" s="9">
        <v>15</v>
      </c>
    </row>
    <row r="8" spans="1:6" x14ac:dyDescent="0.3">
      <c r="A8" s="82" t="s">
        <v>233</v>
      </c>
      <c r="B8" s="81" t="s">
        <v>247</v>
      </c>
      <c r="C8" s="6">
        <v>27</v>
      </c>
      <c r="D8" s="39" t="s">
        <v>163</v>
      </c>
      <c r="E8" s="61" t="s">
        <v>292</v>
      </c>
      <c r="F8" s="60">
        <v>14</v>
      </c>
    </row>
    <row r="9" spans="1:6" x14ac:dyDescent="0.3">
      <c r="A9" s="82" t="s">
        <v>177</v>
      </c>
      <c r="B9" s="81" t="s">
        <v>248</v>
      </c>
      <c r="C9" s="6">
        <v>26</v>
      </c>
      <c r="D9" s="8" t="s">
        <v>164</v>
      </c>
      <c r="E9" s="20" t="s">
        <v>293</v>
      </c>
      <c r="F9" s="9">
        <v>13</v>
      </c>
    </row>
    <row r="10" spans="1:6" x14ac:dyDescent="0.3">
      <c r="A10" s="82" t="s">
        <v>234</v>
      </c>
      <c r="B10" s="81" t="s">
        <v>249</v>
      </c>
      <c r="C10" s="6">
        <v>25</v>
      </c>
      <c r="D10" s="8" t="s">
        <v>288</v>
      </c>
      <c r="E10" s="20" t="s">
        <v>294</v>
      </c>
      <c r="F10" s="9">
        <v>12</v>
      </c>
    </row>
    <row r="11" spans="1:6" x14ac:dyDescent="0.3">
      <c r="A11" s="82" t="s">
        <v>235</v>
      </c>
      <c r="B11" s="81" t="s">
        <v>250</v>
      </c>
      <c r="C11" s="6">
        <v>24</v>
      </c>
      <c r="D11" s="8" t="s">
        <v>295</v>
      </c>
      <c r="E11" s="20" t="s">
        <v>296</v>
      </c>
      <c r="F11" s="9">
        <v>11</v>
      </c>
    </row>
    <row r="12" spans="1:6" x14ac:dyDescent="0.3">
      <c r="A12" s="82" t="s">
        <v>236</v>
      </c>
      <c r="B12" s="81" t="s">
        <v>251</v>
      </c>
      <c r="C12" s="6">
        <v>23</v>
      </c>
      <c r="D12" s="8" t="s">
        <v>297</v>
      </c>
      <c r="E12" s="20" t="s">
        <v>300</v>
      </c>
      <c r="F12" s="9">
        <v>10</v>
      </c>
    </row>
    <row r="13" spans="1:6" x14ac:dyDescent="0.3">
      <c r="A13" s="82" t="s">
        <v>160</v>
      </c>
      <c r="B13" s="81" t="s">
        <v>252</v>
      </c>
      <c r="C13" s="6">
        <v>22</v>
      </c>
      <c r="D13" s="8" t="s">
        <v>298</v>
      </c>
      <c r="E13" s="20" t="s">
        <v>301</v>
      </c>
      <c r="F13" s="9">
        <v>9</v>
      </c>
    </row>
    <row r="14" spans="1:6" x14ac:dyDescent="0.3">
      <c r="A14" s="82" t="s">
        <v>237</v>
      </c>
      <c r="B14" s="81" t="s">
        <v>253</v>
      </c>
      <c r="C14" s="6">
        <v>21</v>
      </c>
      <c r="D14" s="8" t="s">
        <v>299</v>
      </c>
      <c r="E14" s="20" t="s">
        <v>302</v>
      </c>
      <c r="F14" s="9">
        <v>8</v>
      </c>
    </row>
    <row r="15" spans="1:6" x14ac:dyDescent="0.3">
      <c r="A15" s="82" t="s">
        <v>238</v>
      </c>
      <c r="B15" s="81" t="s">
        <v>254</v>
      </c>
      <c r="C15" s="6">
        <v>20</v>
      </c>
      <c r="D15" s="39" t="s">
        <v>178</v>
      </c>
      <c r="E15" s="61" t="s">
        <v>303</v>
      </c>
      <c r="F15" s="60">
        <v>7</v>
      </c>
    </row>
    <row r="16" spans="1:6" x14ac:dyDescent="0.3">
      <c r="A16" s="82" t="s">
        <v>183</v>
      </c>
      <c r="B16" s="81" t="s">
        <v>255</v>
      </c>
      <c r="C16" s="6">
        <v>19</v>
      </c>
      <c r="D16" s="8" t="s">
        <v>304</v>
      </c>
      <c r="E16" s="20" t="s">
        <v>305</v>
      </c>
      <c r="F16" s="9">
        <v>6</v>
      </c>
    </row>
    <row r="17" spans="1:6" x14ac:dyDescent="0.3">
      <c r="A17" s="82" t="s">
        <v>239</v>
      </c>
      <c r="B17" s="81" t="s">
        <v>256</v>
      </c>
      <c r="C17" s="6">
        <v>18</v>
      </c>
      <c r="D17" s="8" t="s">
        <v>162</v>
      </c>
      <c r="E17" s="20" t="s">
        <v>306</v>
      </c>
      <c r="F17" s="9">
        <v>5</v>
      </c>
    </row>
    <row r="18" spans="1:6" x14ac:dyDescent="0.3">
      <c r="A18" s="82" t="s">
        <v>240</v>
      </c>
      <c r="B18" s="81" t="s">
        <v>257</v>
      </c>
      <c r="C18" s="6">
        <v>17</v>
      </c>
      <c r="D18" s="62" t="s">
        <v>161</v>
      </c>
      <c r="E18" s="20" t="s">
        <v>307</v>
      </c>
      <c r="F18" s="60">
        <v>4</v>
      </c>
    </row>
    <row r="19" spans="1:6" x14ac:dyDescent="0.3">
      <c r="A19" s="82" t="s">
        <v>241</v>
      </c>
      <c r="B19" s="81" t="s">
        <v>258</v>
      </c>
      <c r="C19" s="6">
        <v>16</v>
      </c>
      <c r="D19" s="62" t="s">
        <v>188</v>
      </c>
      <c r="E19" s="20" t="s">
        <v>309</v>
      </c>
      <c r="F19" s="9">
        <v>3</v>
      </c>
    </row>
    <row r="20" spans="1:6" x14ac:dyDescent="0.3">
      <c r="A20" s="83" t="s">
        <v>259</v>
      </c>
      <c r="B20" s="19" t="s">
        <v>260</v>
      </c>
      <c r="C20" s="6">
        <v>15</v>
      </c>
      <c r="D20" s="84" t="s">
        <v>308</v>
      </c>
      <c r="E20" s="20" t="s">
        <v>310</v>
      </c>
      <c r="F20" s="9">
        <v>2</v>
      </c>
    </row>
    <row r="21" spans="1:6" ht="15" thickBot="1" x14ac:dyDescent="0.35">
      <c r="A21" s="58" t="s">
        <v>261</v>
      </c>
      <c r="B21" s="19" t="s">
        <v>266</v>
      </c>
      <c r="C21" s="6">
        <v>14</v>
      </c>
      <c r="D21" s="85" t="s">
        <v>191</v>
      </c>
      <c r="E21" s="56" t="s">
        <v>311</v>
      </c>
      <c r="F21" s="18">
        <v>1</v>
      </c>
    </row>
    <row r="22" spans="1:6" x14ac:dyDescent="0.3">
      <c r="A22" s="58" t="s">
        <v>262</v>
      </c>
      <c r="B22" s="19" t="s">
        <v>264</v>
      </c>
      <c r="C22" s="6">
        <v>13</v>
      </c>
      <c r="D22" s="39"/>
      <c r="E22" s="8"/>
      <c r="F22" s="32"/>
    </row>
    <row r="23" spans="1:6" x14ac:dyDescent="0.3">
      <c r="A23" s="58" t="s">
        <v>263</v>
      </c>
      <c r="B23" s="19" t="s">
        <v>265</v>
      </c>
      <c r="C23" s="6">
        <v>12</v>
      </c>
      <c r="D23" s="39"/>
      <c r="E23" s="8"/>
      <c r="F23" s="32"/>
    </row>
    <row r="24" spans="1:6" x14ac:dyDescent="0.3">
      <c r="A24" s="80" t="s">
        <v>189</v>
      </c>
      <c r="B24" s="19" t="s">
        <v>268</v>
      </c>
      <c r="C24" s="6">
        <v>11</v>
      </c>
      <c r="D24" s="39"/>
      <c r="E24" s="8"/>
      <c r="F24" s="32"/>
    </row>
    <row r="25" spans="1:6" x14ac:dyDescent="0.3">
      <c r="A25" s="22" t="s">
        <v>186</v>
      </c>
      <c r="B25" s="19" t="s">
        <v>269</v>
      </c>
      <c r="C25" s="6">
        <v>10</v>
      </c>
      <c r="D25" s="39"/>
      <c r="E25" s="8"/>
      <c r="F25" s="32"/>
    </row>
    <row r="26" spans="1:6" x14ac:dyDescent="0.3">
      <c r="A26" s="22" t="s">
        <v>159</v>
      </c>
      <c r="B26" s="19" t="s">
        <v>270</v>
      </c>
      <c r="C26" s="6">
        <v>9</v>
      </c>
      <c r="D26" s="8"/>
      <c r="E26" s="8"/>
      <c r="F26" s="32"/>
    </row>
    <row r="27" spans="1:6" x14ac:dyDescent="0.3">
      <c r="A27" s="19" t="s">
        <v>267</v>
      </c>
      <c r="B27" s="19" t="s">
        <v>271</v>
      </c>
      <c r="C27" s="6">
        <v>8</v>
      </c>
      <c r="D27" s="39"/>
      <c r="E27" s="8"/>
      <c r="F27" s="32"/>
    </row>
    <row r="28" spans="1:6" x14ac:dyDescent="0.3">
      <c r="A28" s="22" t="s">
        <v>272</v>
      </c>
      <c r="B28" s="19" t="s">
        <v>273</v>
      </c>
      <c r="C28" s="6">
        <v>7</v>
      </c>
      <c r="D28" s="39"/>
      <c r="E28" s="8"/>
      <c r="F28" s="32"/>
    </row>
    <row r="29" spans="1:6" x14ac:dyDescent="0.3">
      <c r="A29" s="80" t="s">
        <v>190</v>
      </c>
      <c r="B29" s="19" t="s">
        <v>276</v>
      </c>
      <c r="C29" s="6">
        <v>6</v>
      </c>
      <c r="F29" s="32"/>
    </row>
    <row r="30" spans="1:6" x14ac:dyDescent="0.3">
      <c r="A30" s="80" t="s">
        <v>274</v>
      </c>
      <c r="B30" s="19" t="s">
        <v>277</v>
      </c>
      <c r="C30" s="6">
        <v>5</v>
      </c>
      <c r="D30" s="39"/>
      <c r="E30" s="8"/>
      <c r="F30" s="32"/>
    </row>
    <row r="31" spans="1:6" x14ac:dyDescent="0.3">
      <c r="A31" s="22" t="s">
        <v>275</v>
      </c>
      <c r="B31" s="19" t="s">
        <v>278</v>
      </c>
      <c r="C31" s="6">
        <v>4</v>
      </c>
      <c r="D31" s="8"/>
      <c r="E31" s="8"/>
      <c r="F31" s="32"/>
    </row>
    <row r="32" spans="1:6" x14ac:dyDescent="0.3">
      <c r="A32" s="19" t="s">
        <v>187</v>
      </c>
      <c r="B32" s="19" t="s">
        <v>279</v>
      </c>
      <c r="C32" s="6">
        <v>3</v>
      </c>
      <c r="D32" s="8"/>
      <c r="E32" s="8"/>
    </row>
    <row r="33" spans="1:5" x14ac:dyDescent="0.3">
      <c r="A33" s="19" t="s">
        <v>158</v>
      </c>
      <c r="B33" s="19" t="s">
        <v>281</v>
      </c>
      <c r="C33" s="6">
        <v>2</v>
      </c>
      <c r="D33" s="8"/>
      <c r="E33" s="8"/>
    </row>
    <row r="34" spans="1:5" ht="15" thickBot="1" x14ac:dyDescent="0.35">
      <c r="A34" s="21" t="s">
        <v>280</v>
      </c>
      <c r="B34" s="21" t="s">
        <v>282</v>
      </c>
      <c r="C34" s="13">
        <v>1</v>
      </c>
      <c r="D34" s="8"/>
      <c r="E34" s="8"/>
    </row>
    <row r="35" spans="1:5" x14ac:dyDescent="0.3">
      <c r="B35" s="5"/>
      <c r="C35" s="24"/>
      <c r="D35" s="8"/>
      <c r="E35" s="8"/>
    </row>
    <row r="36" spans="1:5" x14ac:dyDescent="0.3">
      <c r="A36" s="51"/>
      <c r="B36" s="5"/>
      <c r="C36" s="24"/>
      <c r="D36" s="8"/>
      <c r="E36" s="8"/>
    </row>
    <row r="37" spans="1:5" x14ac:dyDescent="0.3">
      <c r="A37" s="51"/>
      <c r="B37" s="5"/>
      <c r="C37" s="24"/>
      <c r="D37" s="8"/>
      <c r="E37" s="8"/>
    </row>
    <row r="38" spans="1:5" x14ac:dyDescent="0.3">
      <c r="A38" s="51"/>
      <c r="B38" s="5"/>
      <c r="C38" s="24"/>
      <c r="D38" s="8"/>
      <c r="E38" s="8"/>
    </row>
    <row r="39" spans="1:5" x14ac:dyDescent="0.3">
      <c r="D39" s="8"/>
      <c r="E39" s="8"/>
    </row>
  </sheetData>
  <mergeCells count="1">
    <mergeCell ref="C1:F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zoomScaleNormal="100" workbookViewId="0"/>
  </sheetViews>
  <sheetFormatPr baseColWidth="10" defaultColWidth="8.88671875" defaultRowHeight="14.4" x14ac:dyDescent="0.3"/>
  <cols>
    <col min="1" max="6" width="22.44140625"/>
    <col min="7" max="1025" width="10.5546875"/>
  </cols>
  <sheetData>
    <row r="1" spans="1:6" x14ac:dyDescent="0.3">
      <c r="A1" s="1" t="s">
        <v>229</v>
      </c>
      <c r="B1" s="2">
        <v>43562</v>
      </c>
      <c r="C1" s="194" t="s">
        <v>317</v>
      </c>
      <c r="D1" s="194"/>
      <c r="E1" s="194"/>
      <c r="F1" s="194"/>
    </row>
    <row r="2" spans="1:6" x14ac:dyDescent="0.3">
      <c r="A2" s="195" t="s">
        <v>0</v>
      </c>
      <c r="B2" s="195"/>
      <c r="C2" s="3" t="s">
        <v>1</v>
      </c>
      <c r="D2" s="196" t="s">
        <v>2</v>
      </c>
      <c r="E2" s="196"/>
      <c r="F2" s="4" t="s">
        <v>1</v>
      </c>
    </row>
    <row r="3" spans="1:6" x14ac:dyDescent="0.3">
      <c r="A3" s="5" t="s">
        <v>32</v>
      </c>
      <c r="B3" s="5" t="s">
        <v>33</v>
      </c>
      <c r="C3" s="6">
        <v>30</v>
      </c>
      <c r="D3" s="8" t="s">
        <v>4</v>
      </c>
      <c r="E3" s="8" t="s">
        <v>5</v>
      </c>
      <c r="F3" s="9">
        <v>28</v>
      </c>
    </row>
    <row r="4" spans="1:6" x14ac:dyDescent="0.3">
      <c r="A4" s="5" t="s">
        <v>81</v>
      </c>
      <c r="B4" s="5" t="s">
        <v>82</v>
      </c>
      <c r="C4" s="6">
        <v>30</v>
      </c>
      <c r="D4" s="7" t="s">
        <v>313</v>
      </c>
      <c r="E4" s="8" t="s">
        <v>126</v>
      </c>
      <c r="F4" s="9">
        <v>26</v>
      </c>
    </row>
    <row r="5" spans="1:6" x14ac:dyDescent="0.3">
      <c r="A5" s="10" t="s">
        <v>192</v>
      </c>
      <c r="B5" s="5" t="s">
        <v>193</v>
      </c>
      <c r="C5" s="6">
        <v>28</v>
      </c>
      <c r="D5" s="39" t="s">
        <v>197</v>
      </c>
      <c r="E5" s="8" t="s">
        <v>198</v>
      </c>
      <c r="F5" s="9">
        <v>26</v>
      </c>
    </row>
    <row r="6" spans="1:6" x14ac:dyDescent="0.3">
      <c r="A6" s="5" t="s">
        <v>113</v>
      </c>
      <c r="B6" s="5" t="s">
        <v>52</v>
      </c>
      <c r="C6" s="6">
        <v>24</v>
      </c>
      <c r="D6" s="91" t="s">
        <v>172</v>
      </c>
      <c r="E6" s="91" t="s">
        <v>173</v>
      </c>
      <c r="F6" s="9">
        <v>20</v>
      </c>
    </row>
    <row r="7" spans="1:6" x14ac:dyDescent="0.3">
      <c r="A7" s="5" t="s">
        <v>54</v>
      </c>
      <c r="B7" s="5" t="s">
        <v>55</v>
      </c>
      <c r="C7" s="6">
        <v>24</v>
      </c>
      <c r="D7" s="8" t="s">
        <v>29</v>
      </c>
      <c r="E7" s="8" t="s">
        <v>30</v>
      </c>
      <c r="F7" s="9">
        <v>18</v>
      </c>
    </row>
    <row r="8" spans="1:6" x14ac:dyDescent="0.3">
      <c r="A8" s="10" t="s">
        <v>144</v>
      </c>
      <c r="B8" s="5" t="s">
        <v>145</v>
      </c>
      <c r="C8" s="6">
        <v>22</v>
      </c>
      <c r="D8" s="8" t="s">
        <v>314</v>
      </c>
      <c r="E8" s="8" t="s">
        <v>60</v>
      </c>
      <c r="F8" s="9">
        <v>16</v>
      </c>
    </row>
    <row r="9" spans="1:6" x14ac:dyDescent="0.3">
      <c r="A9" s="5" t="s">
        <v>41</v>
      </c>
      <c r="B9" s="5" t="s">
        <v>72</v>
      </c>
      <c r="C9" s="6">
        <v>22</v>
      </c>
      <c r="D9" s="8" t="s">
        <v>124</v>
      </c>
      <c r="E9" s="8" t="s">
        <v>44</v>
      </c>
      <c r="F9" s="9">
        <v>14</v>
      </c>
    </row>
    <row r="10" spans="1:6" x14ac:dyDescent="0.3">
      <c r="A10" s="10" t="s">
        <v>202</v>
      </c>
      <c r="B10" s="5" t="s">
        <v>151</v>
      </c>
      <c r="C10" s="6">
        <v>20</v>
      </c>
      <c r="D10" s="8" t="s">
        <v>99</v>
      </c>
      <c r="E10" s="8" t="s">
        <v>126</v>
      </c>
      <c r="F10" s="9">
        <v>12</v>
      </c>
    </row>
    <row r="11" spans="1:6" x14ac:dyDescent="0.3">
      <c r="A11" s="5" t="s">
        <v>58</v>
      </c>
      <c r="B11" s="5" t="s">
        <v>59</v>
      </c>
      <c r="C11" s="6">
        <v>18</v>
      </c>
      <c r="D11" s="7" t="s">
        <v>222</v>
      </c>
      <c r="E11" s="8" t="s">
        <v>223</v>
      </c>
      <c r="F11" s="9">
        <v>12</v>
      </c>
    </row>
    <row r="12" spans="1:6" x14ac:dyDescent="0.3">
      <c r="A12" s="5" t="s">
        <v>75</v>
      </c>
      <c r="B12" s="5" t="s">
        <v>76</v>
      </c>
      <c r="C12" s="6">
        <v>16</v>
      </c>
      <c r="D12" s="7" t="s">
        <v>503</v>
      </c>
      <c r="E12" s="8" t="s">
        <v>315</v>
      </c>
      <c r="F12" s="9">
        <v>10</v>
      </c>
    </row>
    <row r="13" spans="1:6" x14ac:dyDescent="0.3">
      <c r="A13" s="5" t="s">
        <v>73</v>
      </c>
      <c r="B13" s="5" t="s">
        <v>74</v>
      </c>
      <c r="C13" s="6">
        <v>14</v>
      </c>
      <c r="D13" s="7" t="s">
        <v>316</v>
      </c>
      <c r="E13" s="8" t="s">
        <v>37</v>
      </c>
      <c r="F13" s="9">
        <v>10</v>
      </c>
    </row>
    <row r="14" spans="1:6" x14ac:dyDescent="0.3">
      <c r="A14" s="10" t="s">
        <v>134</v>
      </c>
      <c r="B14" s="5" t="s">
        <v>76</v>
      </c>
      <c r="C14" s="6">
        <v>6</v>
      </c>
      <c r="D14" s="8" t="s">
        <v>32</v>
      </c>
      <c r="E14" s="8" t="s">
        <v>63</v>
      </c>
      <c r="F14" s="9">
        <v>8</v>
      </c>
    </row>
    <row r="15" spans="1:6" x14ac:dyDescent="0.3">
      <c r="A15" s="5" t="s">
        <v>119</v>
      </c>
      <c r="B15" s="5" t="s">
        <v>78</v>
      </c>
      <c r="C15" s="6">
        <v>2</v>
      </c>
      <c r="D15" s="8" t="s">
        <v>41</v>
      </c>
      <c r="E15" s="8" t="s">
        <v>42</v>
      </c>
      <c r="F15" s="9">
        <v>8</v>
      </c>
    </row>
    <row r="16" spans="1:6" ht="15" thickBot="1" x14ac:dyDescent="0.35">
      <c r="A16" s="12" t="s">
        <v>79</v>
      </c>
      <c r="B16" s="12" t="s">
        <v>67</v>
      </c>
      <c r="C16" s="13">
        <v>2</v>
      </c>
      <c r="D16" s="40" t="s">
        <v>137</v>
      </c>
      <c r="E16" s="8" t="s">
        <v>138</v>
      </c>
      <c r="F16" s="9">
        <v>6</v>
      </c>
    </row>
    <row r="17" spans="1:6" x14ac:dyDescent="0.3">
      <c r="A17" s="10"/>
      <c r="B17" s="86"/>
      <c r="C17" s="52"/>
      <c r="D17" s="8" t="s">
        <v>56</v>
      </c>
      <c r="E17" s="8" t="s">
        <v>57</v>
      </c>
      <c r="F17" s="9">
        <v>4</v>
      </c>
    </row>
    <row r="18" spans="1:6" ht="15" thickBot="1" x14ac:dyDescent="0.35">
      <c r="A18" s="10"/>
      <c r="B18" s="87"/>
      <c r="C18" s="53"/>
      <c r="D18" s="57" t="s">
        <v>53</v>
      </c>
      <c r="E18" s="17" t="s">
        <v>42</v>
      </c>
      <c r="F18" s="18">
        <v>4</v>
      </c>
    </row>
  </sheetData>
  <mergeCells count="3">
    <mergeCell ref="C1:F1"/>
    <mergeCell ref="A2:B2"/>
    <mergeCell ref="D2:E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A90E-907D-4FF9-B808-0D9CD96A2E2C}">
  <dimension ref="A1:F33"/>
  <sheetViews>
    <sheetView zoomScaleNormal="100" workbookViewId="0"/>
  </sheetViews>
  <sheetFormatPr baseColWidth="10" defaultColWidth="8.88671875" defaultRowHeight="14.4" x14ac:dyDescent="0.3"/>
  <cols>
    <col min="1" max="6" width="22.44140625" customWidth="1"/>
  </cols>
  <sheetData>
    <row r="1" spans="1:6" ht="15" thickBot="1" x14ac:dyDescent="0.35">
      <c r="A1" s="1" t="s">
        <v>139</v>
      </c>
      <c r="B1" s="2">
        <v>43581</v>
      </c>
      <c r="C1" s="194" t="s">
        <v>375</v>
      </c>
      <c r="D1" s="194"/>
      <c r="E1" s="194"/>
      <c r="F1" s="194"/>
    </row>
    <row r="2" spans="1:6" x14ac:dyDescent="0.3">
      <c r="A2" s="195" t="s">
        <v>0</v>
      </c>
      <c r="B2" s="195"/>
      <c r="C2" s="3" t="s">
        <v>1</v>
      </c>
      <c r="D2" s="196" t="s">
        <v>2</v>
      </c>
      <c r="E2" s="196"/>
      <c r="F2" s="4" t="s">
        <v>1</v>
      </c>
    </row>
    <row r="3" spans="1:6" x14ac:dyDescent="0.3">
      <c r="A3" s="5" t="s">
        <v>27</v>
      </c>
      <c r="B3" s="5" t="s">
        <v>28</v>
      </c>
      <c r="C3" s="6">
        <v>31</v>
      </c>
      <c r="D3" s="39" t="s">
        <v>146</v>
      </c>
      <c r="E3" s="8" t="s">
        <v>147</v>
      </c>
      <c r="F3" s="9">
        <v>16</v>
      </c>
    </row>
    <row r="4" spans="1:6" x14ac:dyDescent="0.3">
      <c r="A4" s="10" t="s">
        <v>357</v>
      </c>
      <c r="B4" s="5" t="s">
        <v>84</v>
      </c>
      <c r="C4" s="6">
        <v>30</v>
      </c>
      <c r="D4" s="39" t="s">
        <v>197</v>
      </c>
      <c r="E4" s="8" t="s">
        <v>198</v>
      </c>
      <c r="F4" s="9">
        <v>15</v>
      </c>
    </row>
    <row r="5" spans="1:6" x14ac:dyDescent="0.3">
      <c r="A5" s="46" t="s">
        <v>10</v>
      </c>
      <c r="B5" s="5" t="s">
        <v>11</v>
      </c>
      <c r="C5" s="6">
        <v>29</v>
      </c>
      <c r="D5" s="8" t="s">
        <v>14</v>
      </c>
      <c r="E5" s="8" t="s">
        <v>15</v>
      </c>
      <c r="F5" s="9">
        <v>14</v>
      </c>
    </row>
    <row r="6" spans="1:6" x14ac:dyDescent="0.3">
      <c r="A6" s="5" t="s">
        <v>23</v>
      </c>
      <c r="B6" s="5" t="s">
        <v>24</v>
      </c>
      <c r="C6" s="6">
        <v>28</v>
      </c>
      <c r="D6" s="8" t="s">
        <v>16</v>
      </c>
      <c r="E6" s="8" t="s">
        <v>122</v>
      </c>
      <c r="F6" s="9">
        <v>13</v>
      </c>
    </row>
    <row r="7" spans="1:6" x14ac:dyDescent="0.3">
      <c r="A7" s="5" t="s">
        <v>111</v>
      </c>
      <c r="B7" s="5" t="s">
        <v>20</v>
      </c>
      <c r="C7" s="6">
        <v>27</v>
      </c>
      <c r="D7" s="7" t="s">
        <v>365</v>
      </c>
      <c r="E7" s="8" t="s">
        <v>366</v>
      </c>
      <c r="F7" s="9">
        <v>12</v>
      </c>
    </row>
    <row r="8" spans="1:6" x14ac:dyDescent="0.3">
      <c r="A8" s="46" t="s">
        <v>17</v>
      </c>
      <c r="B8" s="5" t="s">
        <v>18</v>
      </c>
      <c r="C8" s="6">
        <v>26</v>
      </c>
      <c r="D8" s="8" t="s">
        <v>29</v>
      </c>
      <c r="E8" s="8" t="s">
        <v>30</v>
      </c>
      <c r="F8" s="9">
        <v>11</v>
      </c>
    </row>
    <row r="9" spans="1:6" x14ac:dyDescent="0.3">
      <c r="A9" s="10" t="s">
        <v>205</v>
      </c>
      <c r="B9" s="5" t="s">
        <v>206</v>
      </c>
      <c r="C9" s="6">
        <v>25</v>
      </c>
      <c r="D9" s="39" t="s">
        <v>200</v>
      </c>
      <c r="E9" s="8" t="s">
        <v>201</v>
      </c>
      <c r="F9" s="9">
        <v>10</v>
      </c>
    </row>
    <row r="10" spans="1:6" x14ac:dyDescent="0.3">
      <c r="A10" s="10" t="s">
        <v>358</v>
      </c>
      <c r="B10" s="5" t="s">
        <v>65</v>
      </c>
      <c r="C10" s="6">
        <v>24</v>
      </c>
      <c r="D10" s="89" t="s">
        <v>381</v>
      </c>
      <c r="E10" s="8" t="s">
        <v>371</v>
      </c>
      <c r="F10" s="9">
        <v>9</v>
      </c>
    </row>
    <row r="11" spans="1:6" x14ac:dyDescent="0.3">
      <c r="A11" s="88" t="s">
        <v>194</v>
      </c>
      <c r="B11" s="5" t="s">
        <v>69</v>
      </c>
      <c r="C11" s="6">
        <v>23</v>
      </c>
      <c r="D11" s="8" t="s">
        <v>32</v>
      </c>
      <c r="E11" s="8" t="s">
        <v>372</v>
      </c>
      <c r="F11" s="9">
        <v>8</v>
      </c>
    </row>
    <row r="12" spans="1:6" x14ac:dyDescent="0.3">
      <c r="A12" s="88" t="s">
        <v>102</v>
      </c>
      <c r="B12" s="5" t="s">
        <v>69</v>
      </c>
      <c r="C12" s="6">
        <v>22</v>
      </c>
      <c r="D12" s="8" t="s">
        <v>41</v>
      </c>
      <c r="E12" s="8" t="s">
        <v>42</v>
      </c>
      <c r="F12" s="9">
        <v>7</v>
      </c>
    </row>
    <row r="13" spans="1:6" x14ac:dyDescent="0.3">
      <c r="A13" s="10" t="s">
        <v>359</v>
      </c>
      <c r="B13" s="5" t="s">
        <v>360</v>
      </c>
      <c r="C13" s="6">
        <v>21</v>
      </c>
      <c r="D13" s="7" t="s">
        <v>316</v>
      </c>
      <c r="E13" s="8" t="s">
        <v>37</v>
      </c>
      <c r="F13" s="9">
        <v>6</v>
      </c>
    </row>
    <row r="14" spans="1:6" x14ac:dyDescent="0.3">
      <c r="A14" s="5" t="s">
        <v>95</v>
      </c>
      <c r="B14" s="5" t="s">
        <v>117</v>
      </c>
      <c r="C14" s="6">
        <v>20</v>
      </c>
      <c r="D14" s="8" t="s">
        <v>124</v>
      </c>
      <c r="E14" s="8" t="s">
        <v>44</v>
      </c>
      <c r="F14" s="9">
        <v>5</v>
      </c>
    </row>
    <row r="15" spans="1:6" x14ac:dyDescent="0.3">
      <c r="A15" s="111" t="s">
        <v>361</v>
      </c>
      <c r="B15" s="5" t="s">
        <v>362</v>
      </c>
      <c r="C15" s="115">
        <v>19</v>
      </c>
      <c r="D15" s="7" t="s">
        <v>34</v>
      </c>
      <c r="E15" s="8" t="s">
        <v>35</v>
      </c>
      <c r="F15" s="113">
        <v>4</v>
      </c>
    </row>
    <row r="16" spans="1:6" x14ac:dyDescent="0.3">
      <c r="A16" s="10" t="s">
        <v>195</v>
      </c>
      <c r="B16" s="5" t="s">
        <v>196</v>
      </c>
      <c r="C16" s="116">
        <v>18</v>
      </c>
      <c r="D16" s="8" t="s">
        <v>101</v>
      </c>
      <c r="E16" s="8" t="s">
        <v>127</v>
      </c>
      <c r="F16" s="113">
        <v>3</v>
      </c>
    </row>
    <row r="17" spans="1:6" x14ac:dyDescent="0.3">
      <c r="A17" s="5" t="s">
        <v>113</v>
      </c>
      <c r="B17" s="5" t="s">
        <v>52</v>
      </c>
      <c r="C17" s="116">
        <v>17</v>
      </c>
      <c r="D17" s="89" t="s">
        <v>503</v>
      </c>
      <c r="E17" s="8" t="s">
        <v>315</v>
      </c>
      <c r="F17" s="113">
        <v>2</v>
      </c>
    </row>
    <row r="18" spans="1:6" ht="15" thickBot="1" x14ac:dyDescent="0.35">
      <c r="A18" s="88" t="s">
        <v>142</v>
      </c>
      <c r="B18" s="5" t="s">
        <v>141</v>
      </c>
      <c r="C18" s="116">
        <v>16</v>
      </c>
      <c r="D18" s="57" t="s">
        <v>64</v>
      </c>
      <c r="E18" s="17" t="s">
        <v>320</v>
      </c>
      <c r="F18" s="114">
        <v>1</v>
      </c>
    </row>
    <row r="19" spans="1:6" x14ac:dyDescent="0.3">
      <c r="A19" s="5" t="s">
        <v>54</v>
      </c>
      <c r="B19" s="5" t="s">
        <v>55</v>
      </c>
      <c r="C19" s="116">
        <v>15</v>
      </c>
    </row>
    <row r="20" spans="1:6" x14ac:dyDescent="0.3">
      <c r="A20" s="88" t="s">
        <v>144</v>
      </c>
      <c r="B20" s="5" t="s">
        <v>145</v>
      </c>
      <c r="C20" s="116">
        <v>14</v>
      </c>
    </row>
    <row r="21" spans="1:6" x14ac:dyDescent="0.3">
      <c r="A21" s="112" t="s">
        <v>363</v>
      </c>
      <c r="B21" s="5" t="s">
        <v>364</v>
      </c>
      <c r="C21" s="116">
        <v>13</v>
      </c>
    </row>
    <row r="22" spans="1:6" x14ac:dyDescent="0.3">
      <c r="A22" s="46" t="s">
        <v>90</v>
      </c>
      <c r="B22" s="5" t="s">
        <v>100</v>
      </c>
      <c r="C22" s="116">
        <v>12</v>
      </c>
    </row>
    <row r="23" spans="1:6" x14ac:dyDescent="0.3">
      <c r="A23" s="5" t="s">
        <v>64</v>
      </c>
      <c r="B23" s="5" t="s">
        <v>65</v>
      </c>
      <c r="C23" s="116">
        <v>11</v>
      </c>
    </row>
    <row r="24" spans="1:6" x14ac:dyDescent="0.3">
      <c r="A24" s="5" t="s">
        <v>75</v>
      </c>
      <c r="B24" s="5" t="s">
        <v>76</v>
      </c>
      <c r="C24" s="116">
        <v>10</v>
      </c>
    </row>
    <row r="25" spans="1:6" x14ac:dyDescent="0.3">
      <c r="A25" s="5" t="s">
        <v>66</v>
      </c>
      <c r="B25" s="5" t="s">
        <v>67</v>
      </c>
      <c r="C25" s="116">
        <v>9</v>
      </c>
    </row>
    <row r="26" spans="1:6" x14ac:dyDescent="0.3">
      <c r="A26" s="112" t="s">
        <v>367</v>
      </c>
      <c r="B26" s="5" t="s">
        <v>368</v>
      </c>
      <c r="C26" s="116">
        <v>8</v>
      </c>
    </row>
    <row r="27" spans="1:6" x14ac:dyDescent="0.3">
      <c r="A27" s="10" t="s">
        <v>369</v>
      </c>
      <c r="B27" s="5" t="s">
        <v>370</v>
      </c>
      <c r="C27" s="116">
        <v>7</v>
      </c>
    </row>
    <row r="28" spans="1:6" x14ac:dyDescent="0.3">
      <c r="A28" s="88" t="s">
        <v>132</v>
      </c>
      <c r="B28" s="5" t="s">
        <v>133</v>
      </c>
      <c r="C28" s="116">
        <v>6</v>
      </c>
    </row>
    <row r="29" spans="1:6" x14ac:dyDescent="0.3">
      <c r="A29" s="5" t="s">
        <v>41</v>
      </c>
      <c r="B29" s="5" t="s">
        <v>72</v>
      </c>
      <c r="C29" s="116">
        <v>5</v>
      </c>
    </row>
    <row r="30" spans="1:6" x14ac:dyDescent="0.3">
      <c r="A30" s="5" t="s">
        <v>73</v>
      </c>
      <c r="B30" s="5" t="s">
        <v>74</v>
      </c>
      <c r="C30" s="116">
        <v>4</v>
      </c>
    </row>
    <row r="31" spans="1:6" x14ac:dyDescent="0.3">
      <c r="A31" s="112" t="s">
        <v>373</v>
      </c>
      <c r="B31" s="5" t="s">
        <v>374</v>
      </c>
      <c r="C31" s="116">
        <v>3</v>
      </c>
    </row>
    <row r="32" spans="1:6" x14ac:dyDescent="0.3">
      <c r="A32" s="5" t="s">
        <v>77</v>
      </c>
      <c r="B32" s="5" t="s">
        <v>6</v>
      </c>
      <c r="C32" s="116">
        <v>2</v>
      </c>
    </row>
    <row r="33" spans="1:3" ht="15" thickBot="1" x14ac:dyDescent="0.35">
      <c r="A33" s="12" t="s">
        <v>119</v>
      </c>
      <c r="B33" s="12" t="s">
        <v>78</v>
      </c>
      <c r="C33" s="117">
        <v>1</v>
      </c>
    </row>
  </sheetData>
  <mergeCells count="3">
    <mergeCell ref="C1:F1"/>
    <mergeCell ref="A2:B2"/>
    <mergeCell ref="D2:E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40CB-95D0-4DA4-9331-5AD14D2B380D}">
  <dimension ref="A1:K20"/>
  <sheetViews>
    <sheetView zoomScaleNormal="100" workbookViewId="0">
      <selection sqref="A1:B1"/>
    </sheetView>
  </sheetViews>
  <sheetFormatPr baseColWidth="10" defaultColWidth="8.88671875" defaultRowHeight="14.4" x14ac:dyDescent="0.3"/>
  <cols>
    <col min="1" max="1" width="33.33203125" customWidth="1"/>
    <col min="2" max="2" width="11.109375" customWidth="1"/>
    <col min="3" max="3" width="22.44140625" customWidth="1"/>
    <col min="4" max="4" width="11.21875" customWidth="1"/>
    <col min="5" max="5" width="33.33203125" customWidth="1"/>
    <col min="6" max="6" width="11.109375" customWidth="1"/>
    <col min="7" max="7" width="22.44140625" customWidth="1"/>
    <col min="8" max="8" width="11.21875" customWidth="1"/>
  </cols>
  <sheetData>
    <row r="1" spans="1:11" ht="15" thickBot="1" x14ac:dyDescent="0.35">
      <c r="A1" s="197" t="s">
        <v>230</v>
      </c>
      <c r="B1" s="197"/>
      <c r="C1" s="198">
        <v>43604</v>
      </c>
      <c r="D1" s="198"/>
      <c r="E1" s="194" t="s">
        <v>404</v>
      </c>
      <c r="F1" s="194"/>
      <c r="G1" s="194"/>
      <c r="H1" s="194"/>
      <c r="J1" t="s">
        <v>405</v>
      </c>
      <c r="K1" t="s">
        <v>406</v>
      </c>
    </row>
    <row r="2" spans="1:11" x14ac:dyDescent="0.3">
      <c r="A2" s="96" t="s">
        <v>0</v>
      </c>
      <c r="B2" s="54" t="s">
        <v>387</v>
      </c>
      <c r="C2" s="130" t="s">
        <v>386</v>
      </c>
      <c r="D2" s="3" t="s">
        <v>1</v>
      </c>
      <c r="E2" s="95" t="s">
        <v>2</v>
      </c>
      <c r="F2" s="55" t="s">
        <v>387</v>
      </c>
      <c r="G2" s="55" t="s">
        <v>386</v>
      </c>
      <c r="H2" s="4" t="s">
        <v>1</v>
      </c>
      <c r="J2">
        <v>219</v>
      </c>
      <c r="K2">
        <v>121</v>
      </c>
    </row>
    <row r="3" spans="1:11" x14ac:dyDescent="0.3">
      <c r="A3" s="119" t="s">
        <v>388</v>
      </c>
      <c r="B3" s="128" t="s">
        <v>405</v>
      </c>
      <c r="C3" s="131"/>
      <c r="D3" s="47">
        <v>18</v>
      </c>
      <c r="E3" s="97" t="s">
        <v>164</v>
      </c>
      <c r="F3" s="123" t="s">
        <v>405</v>
      </c>
      <c r="G3" s="137">
        <f>124/J2</f>
        <v>0.56621004566210043</v>
      </c>
      <c r="H3" s="60">
        <v>10</v>
      </c>
    </row>
    <row r="4" spans="1:11" x14ac:dyDescent="0.3">
      <c r="A4" s="120" t="s">
        <v>174</v>
      </c>
      <c r="B4" s="129" t="s">
        <v>405</v>
      </c>
      <c r="C4" s="132"/>
      <c r="D4" s="6">
        <v>17</v>
      </c>
      <c r="E4" s="62" t="s">
        <v>403</v>
      </c>
      <c r="F4" s="104" t="s">
        <v>406</v>
      </c>
      <c r="G4" s="138">
        <f>69/K2</f>
        <v>0.57024793388429751</v>
      </c>
      <c r="H4" s="60">
        <v>9</v>
      </c>
    </row>
    <row r="5" spans="1:11" x14ac:dyDescent="0.3">
      <c r="A5" s="58" t="s">
        <v>389</v>
      </c>
      <c r="B5" s="129" t="s">
        <v>405</v>
      </c>
      <c r="C5" s="132"/>
      <c r="D5" s="6">
        <v>16</v>
      </c>
      <c r="E5" s="62" t="s">
        <v>402</v>
      </c>
      <c r="F5" s="104" t="s">
        <v>406</v>
      </c>
      <c r="G5" s="138">
        <f>92/K2</f>
        <v>0.76033057851239672</v>
      </c>
      <c r="H5" s="60">
        <v>8</v>
      </c>
    </row>
    <row r="6" spans="1:11" x14ac:dyDescent="0.3">
      <c r="A6" s="58" t="s">
        <v>390</v>
      </c>
      <c r="B6" s="129" t="s">
        <v>405</v>
      </c>
      <c r="C6" s="132"/>
      <c r="D6" s="6">
        <v>15</v>
      </c>
      <c r="E6" s="59" t="s">
        <v>399</v>
      </c>
      <c r="F6" s="124" t="s">
        <v>405</v>
      </c>
      <c r="G6" s="138">
        <f>180/J2</f>
        <v>0.82191780821917804</v>
      </c>
      <c r="H6" s="60">
        <v>7</v>
      </c>
    </row>
    <row r="7" spans="1:11" x14ac:dyDescent="0.3">
      <c r="A7" s="58" t="s">
        <v>391</v>
      </c>
      <c r="B7" s="129" t="s">
        <v>405</v>
      </c>
      <c r="C7" s="132"/>
      <c r="D7" s="6">
        <v>14</v>
      </c>
      <c r="E7" s="62" t="s">
        <v>400</v>
      </c>
      <c r="F7" s="124" t="s">
        <v>405</v>
      </c>
      <c r="G7" s="138">
        <f>199/J2</f>
        <v>0.908675799086758</v>
      </c>
      <c r="H7" s="60">
        <v>6</v>
      </c>
    </row>
    <row r="8" spans="1:11" x14ac:dyDescent="0.3">
      <c r="A8" s="58" t="s">
        <v>392</v>
      </c>
      <c r="B8" s="129" t="s">
        <v>405</v>
      </c>
      <c r="C8" s="132"/>
      <c r="D8" s="6">
        <v>13</v>
      </c>
      <c r="E8" s="59" t="s">
        <v>308</v>
      </c>
      <c r="F8" s="124" t="s">
        <v>405</v>
      </c>
      <c r="G8" s="138">
        <f>201/J2</f>
        <v>0.9178082191780822</v>
      </c>
      <c r="H8" s="60">
        <v>5</v>
      </c>
    </row>
    <row r="9" spans="1:11" x14ac:dyDescent="0.3">
      <c r="A9" s="58" t="s">
        <v>393</v>
      </c>
      <c r="B9" s="129" t="s">
        <v>405</v>
      </c>
      <c r="C9" s="132"/>
      <c r="D9" s="6">
        <v>12</v>
      </c>
      <c r="E9" s="59" t="s">
        <v>162</v>
      </c>
      <c r="F9" s="124" t="s">
        <v>405</v>
      </c>
      <c r="G9" s="138">
        <f>210/J2</f>
        <v>0.95890410958904104</v>
      </c>
      <c r="H9" s="60">
        <v>4</v>
      </c>
    </row>
    <row r="10" spans="1:11" x14ac:dyDescent="0.3">
      <c r="A10" s="58" t="s">
        <v>394</v>
      </c>
      <c r="B10" s="129" t="s">
        <v>405</v>
      </c>
      <c r="C10" s="132"/>
      <c r="D10" s="6">
        <v>11</v>
      </c>
      <c r="E10" s="59" t="s">
        <v>401</v>
      </c>
      <c r="F10" s="124" t="s">
        <v>405</v>
      </c>
      <c r="G10" s="138">
        <f>211/J2</f>
        <v>0.9634703196347032</v>
      </c>
      <c r="H10" s="60">
        <v>3</v>
      </c>
    </row>
    <row r="11" spans="1:11" x14ac:dyDescent="0.3">
      <c r="A11" s="58" t="s">
        <v>395</v>
      </c>
      <c r="B11" s="129" t="s">
        <v>405</v>
      </c>
      <c r="C11" s="132"/>
      <c r="D11" s="6">
        <v>10</v>
      </c>
      <c r="E11" s="59" t="s">
        <v>161</v>
      </c>
      <c r="F11" s="124" t="s">
        <v>405</v>
      </c>
      <c r="G11" s="138">
        <f>212/J2</f>
        <v>0.96803652968036524</v>
      </c>
      <c r="H11" s="60">
        <v>2</v>
      </c>
    </row>
    <row r="12" spans="1:11" ht="15" thickBot="1" x14ac:dyDescent="0.35">
      <c r="A12" s="58" t="s">
        <v>186</v>
      </c>
      <c r="B12" s="129" t="s">
        <v>405</v>
      </c>
      <c r="C12" s="132"/>
      <c r="D12" s="6">
        <v>9</v>
      </c>
      <c r="E12" s="136" t="s">
        <v>188</v>
      </c>
      <c r="F12" s="125" t="s">
        <v>405</v>
      </c>
      <c r="G12" s="139">
        <f>218/J2</f>
        <v>0.99543378995433784</v>
      </c>
      <c r="H12" s="135">
        <v>1</v>
      </c>
    </row>
    <row r="13" spans="1:11" x14ac:dyDescent="0.3">
      <c r="A13" s="58" t="s">
        <v>396</v>
      </c>
      <c r="B13" s="129" t="s">
        <v>405</v>
      </c>
      <c r="C13" s="132"/>
      <c r="D13" s="6">
        <v>8</v>
      </c>
      <c r="H13" s="126"/>
      <c r="I13" s="127"/>
    </row>
    <row r="14" spans="1:11" x14ac:dyDescent="0.3">
      <c r="A14" s="58" t="s">
        <v>189</v>
      </c>
      <c r="B14" s="129" t="s">
        <v>405</v>
      </c>
      <c r="C14" s="132"/>
      <c r="D14" s="6">
        <v>7</v>
      </c>
      <c r="H14" s="126"/>
      <c r="I14" s="127"/>
    </row>
    <row r="15" spans="1:11" x14ac:dyDescent="0.3">
      <c r="A15" s="58" t="s">
        <v>397</v>
      </c>
      <c r="B15" s="129" t="s">
        <v>405</v>
      </c>
      <c r="C15" s="132"/>
      <c r="D15" s="6">
        <v>6</v>
      </c>
      <c r="E15" s="89"/>
      <c r="F15" s="89"/>
      <c r="G15" s="91"/>
      <c r="H15" s="126"/>
      <c r="I15" s="127"/>
    </row>
    <row r="16" spans="1:11" x14ac:dyDescent="0.3">
      <c r="A16" s="19" t="s">
        <v>159</v>
      </c>
      <c r="B16" s="129" t="s">
        <v>405</v>
      </c>
      <c r="C16" s="133"/>
      <c r="D16" s="116">
        <v>5</v>
      </c>
    </row>
    <row r="17" spans="1:4" x14ac:dyDescent="0.3">
      <c r="A17" s="121" t="s">
        <v>398</v>
      </c>
      <c r="B17" s="129" t="s">
        <v>405</v>
      </c>
      <c r="C17" s="133"/>
      <c r="D17" s="116">
        <v>4</v>
      </c>
    </row>
    <row r="18" spans="1:4" x14ac:dyDescent="0.3">
      <c r="A18" s="121" t="s">
        <v>259</v>
      </c>
      <c r="B18" s="129" t="s">
        <v>405</v>
      </c>
      <c r="C18" s="133"/>
      <c r="D18" s="116">
        <v>3</v>
      </c>
    </row>
    <row r="19" spans="1:4" x14ac:dyDescent="0.3">
      <c r="A19" s="121" t="s">
        <v>280</v>
      </c>
      <c r="B19" s="129" t="s">
        <v>405</v>
      </c>
      <c r="C19" s="133"/>
      <c r="D19" s="116">
        <v>2</v>
      </c>
    </row>
    <row r="20" spans="1:4" ht="15" thickBot="1" x14ac:dyDescent="0.35">
      <c r="A20" s="122" t="s">
        <v>187</v>
      </c>
      <c r="B20" s="100" t="s">
        <v>405</v>
      </c>
      <c r="C20" s="134"/>
      <c r="D20" s="117">
        <v>1</v>
      </c>
    </row>
  </sheetData>
  <mergeCells count="3">
    <mergeCell ref="A1:B1"/>
    <mergeCell ref="E1:H1"/>
    <mergeCell ref="C1:D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A937-1168-4278-AD81-06054A29CF28}">
  <dimension ref="A1:M41"/>
  <sheetViews>
    <sheetView zoomScaleNormal="100" workbookViewId="0">
      <selection sqref="A1:B1"/>
    </sheetView>
  </sheetViews>
  <sheetFormatPr baseColWidth="10" defaultColWidth="8.88671875" defaultRowHeight="14.4" x14ac:dyDescent="0.3"/>
  <cols>
    <col min="1" max="1" width="33.33203125" customWidth="1"/>
    <col min="2" max="2" width="11.109375" customWidth="1"/>
    <col min="3" max="3" width="22.44140625" customWidth="1"/>
    <col min="4" max="4" width="11.21875" customWidth="1"/>
    <col min="5" max="5" width="33.33203125" customWidth="1"/>
    <col min="6" max="6" width="11.109375" customWidth="1"/>
    <col min="7" max="7" width="22.44140625" customWidth="1"/>
    <col min="8" max="8" width="11.21875" customWidth="1"/>
  </cols>
  <sheetData>
    <row r="1" spans="1:13" ht="15" thickBot="1" x14ac:dyDescent="0.35">
      <c r="A1" s="197" t="s">
        <v>227</v>
      </c>
      <c r="B1" s="197"/>
      <c r="C1" s="198">
        <v>43624</v>
      </c>
      <c r="D1" s="198"/>
      <c r="E1" s="194" t="s">
        <v>557</v>
      </c>
      <c r="F1" s="194"/>
      <c r="G1" s="194"/>
      <c r="H1" s="194"/>
      <c r="J1" t="s">
        <v>420</v>
      </c>
      <c r="K1" t="s">
        <v>421</v>
      </c>
      <c r="L1" t="s">
        <v>422</v>
      </c>
      <c r="M1" t="s">
        <v>423</v>
      </c>
    </row>
    <row r="2" spans="1:13" x14ac:dyDescent="0.3">
      <c r="A2" s="96" t="s">
        <v>0</v>
      </c>
      <c r="B2" s="144" t="s">
        <v>387</v>
      </c>
      <c r="C2" s="141" t="s">
        <v>386</v>
      </c>
      <c r="D2" s="3" t="s">
        <v>1</v>
      </c>
      <c r="E2" s="95" t="s">
        <v>2</v>
      </c>
      <c r="F2" s="55" t="s">
        <v>387</v>
      </c>
      <c r="G2" s="55" t="s">
        <v>386</v>
      </c>
      <c r="H2" s="4" t="s">
        <v>1</v>
      </c>
      <c r="J2">
        <v>571</v>
      </c>
      <c r="K2">
        <v>381</v>
      </c>
      <c r="L2">
        <v>227</v>
      </c>
      <c r="M2">
        <v>172</v>
      </c>
    </row>
    <row r="3" spans="1:13" x14ac:dyDescent="0.3">
      <c r="A3" s="119" t="s">
        <v>175</v>
      </c>
      <c r="B3" s="128" t="s">
        <v>423</v>
      </c>
      <c r="C3" s="145">
        <v>2.3255813953488372E-2</v>
      </c>
      <c r="D3" s="47">
        <v>39</v>
      </c>
      <c r="E3" s="97" t="s">
        <v>433</v>
      </c>
      <c r="F3" s="123" t="s">
        <v>421</v>
      </c>
      <c r="G3" s="137">
        <v>0.12598425196850394</v>
      </c>
      <c r="H3" s="60">
        <v>18</v>
      </c>
    </row>
    <row r="4" spans="1:13" x14ac:dyDescent="0.3">
      <c r="A4" s="120" t="s">
        <v>440</v>
      </c>
      <c r="B4" s="129" t="s">
        <v>422</v>
      </c>
      <c r="C4" s="146">
        <v>2.643171806167401E-2</v>
      </c>
      <c r="D4" s="6">
        <v>38</v>
      </c>
      <c r="E4" s="62" t="s">
        <v>434</v>
      </c>
      <c r="F4" s="104" t="s">
        <v>421</v>
      </c>
      <c r="G4" s="138">
        <v>0.17060367454068243</v>
      </c>
      <c r="H4" s="60">
        <v>17</v>
      </c>
    </row>
    <row r="5" spans="1:13" x14ac:dyDescent="0.3">
      <c r="A5" s="58" t="s">
        <v>431</v>
      </c>
      <c r="B5" s="129" t="s">
        <v>421</v>
      </c>
      <c r="C5" s="146">
        <v>3.1496062992125984E-2</v>
      </c>
      <c r="D5" s="6">
        <v>37</v>
      </c>
      <c r="E5" s="62" t="s">
        <v>445</v>
      </c>
      <c r="F5" s="104" t="s">
        <v>422</v>
      </c>
      <c r="G5" s="138">
        <v>0.22466960352422907</v>
      </c>
      <c r="H5" s="60">
        <v>16</v>
      </c>
    </row>
    <row r="6" spans="1:13" x14ac:dyDescent="0.3">
      <c r="A6" s="58" t="s">
        <v>231</v>
      </c>
      <c r="B6" s="129" t="s">
        <v>423</v>
      </c>
      <c r="C6" s="146">
        <v>4.6511627906976744E-2</v>
      </c>
      <c r="D6" s="6">
        <v>36</v>
      </c>
      <c r="E6" s="59" t="s">
        <v>441</v>
      </c>
      <c r="F6" s="104" t="s">
        <v>422</v>
      </c>
      <c r="G6" s="138">
        <v>0.22466960352422907</v>
      </c>
      <c r="H6" s="60">
        <v>16</v>
      </c>
    </row>
    <row r="7" spans="1:13" x14ac:dyDescent="0.3">
      <c r="A7" s="58" t="s">
        <v>157</v>
      </c>
      <c r="B7" s="129" t="s">
        <v>420</v>
      </c>
      <c r="C7" s="146">
        <v>4.7285464098073555E-2</v>
      </c>
      <c r="D7" s="6">
        <v>35</v>
      </c>
      <c r="E7" s="62" t="s">
        <v>425</v>
      </c>
      <c r="F7" s="104" t="s">
        <v>420</v>
      </c>
      <c r="G7" s="138">
        <v>0.23467600700525393</v>
      </c>
      <c r="H7" s="60">
        <v>14</v>
      </c>
    </row>
    <row r="8" spans="1:13" x14ac:dyDescent="0.3">
      <c r="A8" s="58" t="s">
        <v>432</v>
      </c>
      <c r="B8" s="129" t="s">
        <v>421</v>
      </c>
      <c r="C8" s="146">
        <v>7.6115485564304461E-2</v>
      </c>
      <c r="D8" s="6">
        <v>34</v>
      </c>
      <c r="E8" s="59" t="s">
        <v>179</v>
      </c>
      <c r="F8" s="104" t="s">
        <v>420</v>
      </c>
      <c r="G8" s="138">
        <v>0.29422066549912435</v>
      </c>
      <c r="H8" s="60">
        <v>13</v>
      </c>
    </row>
    <row r="9" spans="1:13" x14ac:dyDescent="0.3">
      <c r="A9" s="58" t="s">
        <v>389</v>
      </c>
      <c r="B9" s="129" t="s">
        <v>420</v>
      </c>
      <c r="C9" s="146">
        <v>8.5800000000000001E-2</v>
      </c>
      <c r="D9" s="6">
        <v>33</v>
      </c>
      <c r="E9" s="59" t="s">
        <v>426</v>
      </c>
      <c r="F9" s="104" t="s">
        <v>420</v>
      </c>
      <c r="G9" s="138">
        <v>0.30122591943957966</v>
      </c>
      <c r="H9" s="60">
        <v>12</v>
      </c>
    </row>
    <row r="10" spans="1:13" x14ac:dyDescent="0.3">
      <c r="A10" s="58" t="s">
        <v>174</v>
      </c>
      <c r="B10" s="129" t="s">
        <v>423</v>
      </c>
      <c r="C10" s="146">
        <v>9.3023255813953487E-2</v>
      </c>
      <c r="D10" s="6">
        <v>32</v>
      </c>
      <c r="E10" s="59" t="s">
        <v>298</v>
      </c>
      <c r="F10" s="104" t="s">
        <v>421</v>
      </c>
      <c r="G10" s="138">
        <v>0.32020997375328086</v>
      </c>
      <c r="H10" s="60">
        <v>11</v>
      </c>
    </row>
    <row r="11" spans="1:13" x14ac:dyDescent="0.3">
      <c r="A11" s="58" t="s">
        <v>424</v>
      </c>
      <c r="B11" s="129" t="s">
        <v>420</v>
      </c>
      <c r="C11" s="146">
        <v>0.10683012259194395</v>
      </c>
      <c r="D11" s="6">
        <v>31</v>
      </c>
      <c r="E11" s="59" t="s">
        <v>164</v>
      </c>
      <c r="F11" s="104" t="s">
        <v>421</v>
      </c>
      <c r="G11" s="138">
        <v>0.39370078740157483</v>
      </c>
      <c r="H11" s="60">
        <v>10</v>
      </c>
    </row>
    <row r="12" spans="1:13" x14ac:dyDescent="0.3">
      <c r="A12" s="58" t="s">
        <v>356</v>
      </c>
      <c r="B12" s="129" t="s">
        <v>422</v>
      </c>
      <c r="C12" s="146">
        <v>0.13215859030837004</v>
      </c>
      <c r="D12" s="6">
        <v>30</v>
      </c>
      <c r="E12" s="62" t="s">
        <v>427</v>
      </c>
      <c r="F12" s="104" t="s">
        <v>420</v>
      </c>
      <c r="G12" s="138">
        <v>0.54290718038528896</v>
      </c>
      <c r="H12" s="60">
        <v>9</v>
      </c>
      <c r="I12" s="127"/>
    </row>
    <row r="13" spans="1:13" x14ac:dyDescent="0.3">
      <c r="A13" s="58" t="s">
        <v>176</v>
      </c>
      <c r="B13" s="129" t="s">
        <v>420</v>
      </c>
      <c r="C13" s="146">
        <v>0.15586690017513136</v>
      </c>
      <c r="D13" s="6">
        <v>29</v>
      </c>
      <c r="E13" s="59" t="s">
        <v>436</v>
      </c>
      <c r="F13" s="104" t="s">
        <v>421</v>
      </c>
      <c r="G13" s="138">
        <v>0.64304461942257218</v>
      </c>
      <c r="H13" s="60">
        <v>8</v>
      </c>
      <c r="I13" s="127"/>
    </row>
    <row r="14" spans="1:13" x14ac:dyDescent="0.3">
      <c r="A14" s="58" t="s">
        <v>181</v>
      </c>
      <c r="B14" s="129" t="s">
        <v>421</v>
      </c>
      <c r="C14" s="146">
        <v>0.1889763779527559</v>
      </c>
      <c r="D14" s="6">
        <v>28</v>
      </c>
      <c r="E14" s="62" t="s">
        <v>437</v>
      </c>
      <c r="F14" s="104" t="s">
        <v>421</v>
      </c>
      <c r="G14" s="138">
        <v>0.65616797900262469</v>
      </c>
      <c r="H14" s="60">
        <v>7</v>
      </c>
      <c r="I14" s="127"/>
    </row>
    <row r="15" spans="1:13" x14ac:dyDescent="0.3">
      <c r="A15" s="58" t="s">
        <v>443</v>
      </c>
      <c r="B15" s="129" t="s">
        <v>421</v>
      </c>
      <c r="C15" s="146">
        <v>0.2125984251968504</v>
      </c>
      <c r="D15" s="6">
        <v>27</v>
      </c>
      <c r="E15" s="59" t="s">
        <v>161</v>
      </c>
      <c r="F15" s="104" t="s">
        <v>421</v>
      </c>
      <c r="G15" s="138">
        <v>0.8110236220472441</v>
      </c>
      <c r="H15" s="60">
        <v>6</v>
      </c>
      <c r="I15" s="127"/>
    </row>
    <row r="16" spans="1:13" x14ac:dyDescent="0.3">
      <c r="A16" s="58" t="s">
        <v>183</v>
      </c>
      <c r="B16" s="129" t="s">
        <v>421</v>
      </c>
      <c r="C16" s="146">
        <v>0.22047244094488189</v>
      </c>
      <c r="D16" s="6">
        <v>26</v>
      </c>
      <c r="E16" s="62" t="s">
        <v>497</v>
      </c>
      <c r="F16" s="124" t="s">
        <v>420</v>
      </c>
      <c r="G16" s="138">
        <v>0.8423817863397548</v>
      </c>
      <c r="H16" s="60">
        <v>5</v>
      </c>
      <c r="I16" s="127"/>
    </row>
    <row r="17" spans="1:8" x14ac:dyDescent="0.3">
      <c r="A17" s="58" t="s">
        <v>444</v>
      </c>
      <c r="B17" s="129" t="s">
        <v>421</v>
      </c>
      <c r="C17" s="146">
        <v>0.23622047244094488</v>
      </c>
      <c r="D17" s="6">
        <v>25</v>
      </c>
      <c r="E17" s="59" t="s">
        <v>438</v>
      </c>
      <c r="F17" s="104" t="s">
        <v>421</v>
      </c>
      <c r="G17" s="138">
        <v>0.8923884514435696</v>
      </c>
      <c r="H17" s="60">
        <v>4</v>
      </c>
    </row>
    <row r="18" spans="1:8" x14ac:dyDescent="0.3">
      <c r="A18" s="19" t="s">
        <v>394</v>
      </c>
      <c r="B18" s="129" t="s">
        <v>421</v>
      </c>
      <c r="C18" s="146">
        <v>0.27559055118110237</v>
      </c>
      <c r="D18" s="116">
        <v>24</v>
      </c>
      <c r="E18" s="59" t="s">
        <v>295</v>
      </c>
      <c r="F18" s="104" t="s">
        <v>421</v>
      </c>
      <c r="G18" s="138">
        <v>0.92125984251968507</v>
      </c>
      <c r="H18" s="60">
        <v>3</v>
      </c>
    </row>
    <row r="19" spans="1:8" x14ac:dyDescent="0.3">
      <c r="A19" s="121" t="s">
        <v>186</v>
      </c>
      <c r="B19" s="129" t="s">
        <v>421</v>
      </c>
      <c r="C19" s="146">
        <v>0.30183727034120733</v>
      </c>
      <c r="D19" s="116">
        <v>23</v>
      </c>
      <c r="E19" s="59" t="s">
        <v>188</v>
      </c>
      <c r="F19" s="104" t="s">
        <v>421</v>
      </c>
      <c r="G19" s="138">
        <v>0.93175853018372701</v>
      </c>
      <c r="H19" s="60">
        <v>2</v>
      </c>
    </row>
    <row r="20" spans="1:8" ht="15" thickBot="1" x14ac:dyDescent="0.35">
      <c r="A20" s="121" t="s">
        <v>237</v>
      </c>
      <c r="B20" s="129" t="s">
        <v>422</v>
      </c>
      <c r="C20" s="146">
        <v>0.30396475770925108</v>
      </c>
      <c r="D20" s="116">
        <v>22</v>
      </c>
      <c r="E20" s="142" t="s">
        <v>304</v>
      </c>
      <c r="F20" s="125" t="s">
        <v>420</v>
      </c>
      <c r="G20" s="139">
        <v>0.96672504378283708</v>
      </c>
      <c r="H20" s="135">
        <v>1</v>
      </c>
    </row>
    <row r="21" spans="1:8" x14ac:dyDescent="0.3">
      <c r="A21" s="121" t="s">
        <v>185</v>
      </c>
      <c r="B21" s="129" t="s">
        <v>421</v>
      </c>
      <c r="C21" s="146">
        <v>0.39370078740157483</v>
      </c>
      <c r="D21" s="116">
        <v>21</v>
      </c>
    </row>
    <row r="22" spans="1:8" x14ac:dyDescent="0.3">
      <c r="A22" s="58" t="s">
        <v>189</v>
      </c>
      <c r="B22" s="129" t="s">
        <v>421</v>
      </c>
      <c r="C22" s="146">
        <v>0.41469816272965881</v>
      </c>
      <c r="D22" s="6">
        <v>20</v>
      </c>
    </row>
    <row r="23" spans="1:8" x14ac:dyDescent="0.3">
      <c r="A23" s="58" t="s">
        <v>239</v>
      </c>
      <c r="B23" s="129" t="s">
        <v>421</v>
      </c>
      <c r="C23" s="146">
        <v>0.45144356955380577</v>
      </c>
      <c r="D23" s="6">
        <v>19</v>
      </c>
    </row>
    <row r="24" spans="1:8" x14ac:dyDescent="0.3">
      <c r="A24" s="58" t="s">
        <v>240</v>
      </c>
      <c r="B24" s="129" t="s">
        <v>421</v>
      </c>
      <c r="C24" s="146">
        <v>0.45406824146981628</v>
      </c>
      <c r="D24" s="6">
        <v>18</v>
      </c>
    </row>
    <row r="25" spans="1:8" x14ac:dyDescent="0.3">
      <c r="A25" s="58" t="s">
        <v>275</v>
      </c>
      <c r="B25" s="129" t="s">
        <v>421</v>
      </c>
      <c r="C25" s="146">
        <v>0.49868766404199477</v>
      </c>
      <c r="D25" s="6">
        <v>17</v>
      </c>
    </row>
    <row r="26" spans="1:8" x14ac:dyDescent="0.3">
      <c r="A26" s="58" t="s">
        <v>395</v>
      </c>
      <c r="B26" s="129" t="s">
        <v>421</v>
      </c>
      <c r="C26" s="146">
        <v>0.5065616797900262</v>
      </c>
      <c r="D26" s="6">
        <v>16</v>
      </c>
    </row>
    <row r="27" spans="1:8" x14ac:dyDescent="0.3">
      <c r="A27" s="58" t="s">
        <v>442</v>
      </c>
      <c r="B27" s="129" t="s">
        <v>423</v>
      </c>
      <c r="C27" s="146">
        <v>0.56395348837209303</v>
      </c>
      <c r="D27" s="6">
        <v>15</v>
      </c>
    </row>
    <row r="28" spans="1:8" x14ac:dyDescent="0.3">
      <c r="A28" s="19" t="s">
        <v>397</v>
      </c>
      <c r="B28" s="129" t="s">
        <v>421</v>
      </c>
      <c r="C28" s="146">
        <v>0.62467191601049865</v>
      </c>
      <c r="D28" s="116">
        <v>14</v>
      </c>
    </row>
    <row r="29" spans="1:8" x14ac:dyDescent="0.3">
      <c r="A29" s="121" t="s">
        <v>435</v>
      </c>
      <c r="B29" s="129" t="s">
        <v>421</v>
      </c>
      <c r="C29" s="146">
        <v>0.62467191601049865</v>
      </c>
      <c r="D29" s="116">
        <v>14</v>
      </c>
    </row>
    <row r="30" spans="1:8" x14ac:dyDescent="0.3">
      <c r="A30" s="19" t="s">
        <v>159</v>
      </c>
      <c r="B30" s="129" t="s">
        <v>421</v>
      </c>
      <c r="C30" s="146">
        <v>0.64304461942257218</v>
      </c>
      <c r="D30" s="116">
        <v>12</v>
      </c>
    </row>
    <row r="31" spans="1:8" x14ac:dyDescent="0.3">
      <c r="A31" s="121" t="s">
        <v>428</v>
      </c>
      <c r="B31" s="129" t="s">
        <v>420</v>
      </c>
      <c r="C31" s="146">
        <v>0.64798598949211905</v>
      </c>
      <c r="D31" s="116">
        <v>11</v>
      </c>
    </row>
    <row r="32" spans="1:8" x14ac:dyDescent="0.3">
      <c r="A32" s="121" t="s">
        <v>280</v>
      </c>
      <c r="B32" s="129" t="s">
        <v>421</v>
      </c>
      <c r="C32" s="146">
        <v>0.69816272965879267</v>
      </c>
      <c r="D32" s="6">
        <v>10</v>
      </c>
    </row>
    <row r="33" spans="1:4" x14ac:dyDescent="0.3">
      <c r="A33" s="58" t="s">
        <v>429</v>
      </c>
      <c r="B33" s="129" t="s">
        <v>420</v>
      </c>
      <c r="C33" s="146">
        <v>0.75131348511383533</v>
      </c>
      <c r="D33" s="6">
        <v>9</v>
      </c>
    </row>
    <row r="34" spans="1:4" x14ac:dyDescent="0.3">
      <c r="A34" s="58" t="s">
        <v>259</v>
      </c>
      <c r="B34" s="129" t="s">
        <v>420</v>
      </c>
      <c r="C34" s="146">
        <v>0.84063047285464099</v>
      </c>
      <c r="D34" s="6">
        <v>8</v>
      </c>
    </row>
    <row r="35" spans="1:4" x14ac:dyDescent="0.3">
      <c r="A35" s="58" t="s">
        <v>439</v>
      </c>
      <c r="B35" s="129" t="s">
        <v>421</v>
      </c>
      <c r="C35" s="146">
        <v>0.8923884514435696</v>
      </c>
      <c r="D35" s="6">
        <v>7</v>
      </c>
    </row>
    <row r="36" spans="1:4" x14ac:dyDescent="0.3">
      <c r="A36" s="58" t="s">
        <v>262</v>
      </c>
      <c r="B36" s="129" t="s">
        <v>421</v>
      </c>
      <c r="C36" s="146">
        <v>0.9186351706036745</v>
      </c>
      <c r="D36" s="6">
        <v>6</v>
      </c>
    </row>
    <row r="37" spans="1:4" x14ac:dyDescent="0.3">
      <c r="A37" s="58" t="s">
        <v>187</v>
      </c>
      <c r="B37" s="129" t="s">
        <v>421</v>
      </c>
      <c r="C37" s="146">
        <v>0.92913385826771655</v>
      </c>
      <c r="D37" s="116">
        <v>5</v>
      </c>
    </row>
    <row r="38" spans="1:4" x14ac:dyDescent="0.3">
      <c r="A38" s="19" t="s">
        <v>430</v>
      </c>
      <c r="B38" s="129" t="s">
        <v>420</v>
      </c>
      <c r="C38" s="146">
        <v>0.95971978984238182</v>
      </c>
      <c r="D38" s="116">
        <v>4</v>
      </c>
    </row>
    <row r="39" spans="1:4" x14ac:dyDescent="0.3">
      <c r="A39" s="121" t="s">
        <v>190</v>
      </c>
      <c r="B39" s="129" t="s">
        <v>420</v>
      </c>
      <c r="C39" s="146">
        <v>0.96322241681260945</v>
      </c>
      <c r="D39" s="116">
        <v>3</v>
      </c>
    </row>
    <row r="40" spans="1:4" x14ac:dyDescent="0.3">
      <c r="A40" s="121" t="s">
        <v>274</v>
      </c>
      <c r="B40" s="129" t="s">
        <v>420</v>
      </c>
      <c r="C40" s="146">
        <v>0.96497373029772326</v>
      </c>
      <c r="D40" s="116">
        <v>2</v>
      </c>
    </row>
    <row r="41" spans="1:4" ht="15" thickBot="1" x14ac:dyDescent="0.35">
      <c r="A41" s="122" t="s">
        <v>332</v>
      </c>
      <c r="B41" s="143" t="s">
        <v>423</v>
      </c>
      <c r="C41" s="147">
        <v>1</v>
      </c>
      <c r="D41" s="117">
        <v>1</v>
      </c>
    </row>
  </sheetData>
  <mergeCells count="3">
    <mergeCell ref="A1:B1"/>
    <mergeCell ref="C1:D1"/>
    <mergeCell ref="E1:H1"/>
  </mergeCells>
  <phoneticPr fontId="14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A1D1-4E45-42DD-BE3F-19828762419C}">
  <dimension ref="A1:K38"/>
  <sheetViews>
    <sheetView zoomScaleNormal="100" workbookViewId="0">
      <selection sqref="A1:B1"/>
    </sheetView>
  </sheetViews>
  <sheetFormatPr baseColWidth="10" defaultColWidth="8.88671875" defaultRowHeight="14.4" x14ac:dyDescent="0.3"/>
  <cols>
    <col min="1" max="1" width="33.33203125" style="45" customWidth="1"/>
    <col min="2" max="2" width="11.109375" customWidth="1"/>
    <col min="3" max="3" width="22.44140625" customWidth="1"/>
    <col min="4" max="4" width="11.21875" customWidth="1"/>
    <col min="5" max="5" width="33.33203125" customWidth="1"/>
    <col min="6" max="6" width="11.109375" customWidth="1"/>
    <col min="7" max="7" width="22.44140625" customWidth="1"/>
    <col min="8" max="8" width="11.21875" customWidth="1"/>
  </cols>
  <sheetData>
    <row r="1" spans="1:11" ht="15" thickBot="1" x14ac:dyDescent="0.35">
      <c r="A1" s="199" t="s">
        <v>380</v>
      </c>
      <c r="B1" s="197"/>
      <c r="C1" s="198">
        <v>43723</v>
      </c>
      <c r="D1" s="198"/>
      <c r="E1" s="194" t="s">
        <v>462</v>
      </c>
      <c r="F1" s="194"/>
      <c r="G1" s="194"/>
      <c r="H1" s="194"/>
      <c r="J1" t="s">
        <v>460</v>
      </c>
      <c r="K1" t="s">
        <v>461</v>
      </c>
    </row>
    <row r="2" spans="1:11" x14ac:dyDescent="0.3">
      <c r="A2" s="50" t="s">
        <v>0</v>
      </c>
      <c r="B2" s="54" t="s">
        <v>387</v>
      </c>
      <c r="C2" s="130" t="s">
        <v>386</v>
      </c>
      <c r="D2" s="3" t="s">
        <v>1</v>
      </c>
      <c r="E2" s="49" t="s">
        <v>2</v>
      </c>
      <c r="F2" s="55" t="s">
        <v>387</v>
      </c>
      <c r="G2" s="55" t="s">
        <v>386</v>
      </c>
      <c r="H2" s="4" t="s">
        <v>1</v>
      </c>
      <c r="J2">
        <v>118</v>
      </c>
      <c r="K2">
        <v>217</v>
      </c>
    </row>
    <row r="3" spans="1:11" x14ac:dyDescent="0.3">
      <c r="A3" s="58" t="s">
        <v>174</v>
      </c>
      <c r="B3" s="110" t="s">
        <v>461</v>
      </c>
      <c r="C3" s="156"/>
      <c r="D3" s="155">
        <v>23</v>
      </c>
      <c r="E3" s="62" t="s">
        <v>445</v>
      </c>
      <c r="F3" s="104" t="s">
        <v>461</v>
      </c>
      <c r="G3" s="154">
        <f>47/K2</f>
        <v>0.21658986175115208</v>
      </c>
      <c r="H3" s="60">
        <v>16</v>
      </c>
    </row>
    <row r="4" spans="1:11" x14ac:dyDescent="0.3">
      <c r="A4" s="5" t="s">
        <v>233</v>
      </c>
      <c r="B4" s="110" t="s">
        <v>461</v>
      </c>
      <c r="C4" s="156"/>
      <c r="D4" s="116">
        <v>22</v>
      </c>
      <c r="E4" s="39" t="s">
        <v>463</v>
      </c>
      <c r="F4" s="104" t="s">
        <v>460</v>
      </c>
      <c r="G4" s="154">
        <f>26/J2</f>
        <v>0.22033898305084745</v>
      </c>
      <c r="H4" s="60">
        <v>15</v>
      </c>
    </row>
    <row r="5" spans="1:11" x14ac:dyDescent="0.3">
      <c r="A5" s="58" t="s">
        <v>183</v>
      </c>
      <c r="B5" s="110" t="s">
        <v>461</v>
      </c>
      <c r="C5" s="156"/>
      <c r="D5" s="116">
        <v>21</v>
      </c>
      <c r="E5" s="8" t="s">
        <v>287</v>
      </c>
      <c r="F5" s="104" t="s">
        <v>461</v>
      </c>
      <c r="G5" s="154">
        <f>51/K2</f>
        <v>0.23502304147465439</v>
      </c>
      <c r="H5" s="60">
        <v>14</v>
      </c>
    </row>
    <row r="6" spans="1:11" x14ac:dyDescent="0.3">
      <c r="A6" s="58" t="s">
        <v>424</v>
      </c>
      <c r="B6" s="110" t="s">
        <v>461</v>
      </c>
      <c r="C6" s="156"/>
      <c r="D6" s="116">
        <v>20</v>
      </c>
      <c r="E6" s="59" t="s">
        <v>179</v>
      </c>
      <c r="F6" s="104" t="s">
        <v>461</v>
      </c>
      <c r="G6" s="154">
        <f>53/K2</f>
        <v>0.24423963133640553</v>
      </c>
      <c r="H6" s="60">
        <v>13</v>
      </c>
    </row>
    <row r="7" spans="1:11" x14ac:dyDescent="0.3">
      <c r="A7" s="58" t="s">
        <v>443</v>
      </c>
      <c r="B7" s="110" t="s">
        <v>461</v>
      </c>
      <c r="C7" s="156"/>
      <c r="D7" s="116">
        <v>19</v>
      </c>
      <c r="E7" s="62" t="s">
        <v>434</v>
      </c>
      <c r="F7" s="104" t="s">
        <v>461</v>
      </c>
      <c r="G7" s="154">
        <f>70/K2</f>
        <v>0.32258064516129031</v>
      </c>
      <c r="H7" s="60">
        <v>12</v>
      </c>
    </row>
    <row r="8" spans="1:11" x14ac:dyDescent="0.3">
      <c r="A8" s="58" t="s">
        <v>157</v>
      </c>
      <c r="B8" s="110" t="s">
        <v>461</v>
      </c>
      <c r="C8" s="156"/>
      <c r="D8" s="116">
        <v>18</v>
      </c>
      <c r="E8" s="62" t="s">
        <v>425</v>
      </c>
      <c r="F8" s="104" t="s">
        <v>461</v>
      </c>
      <c r="G8" s="154">
        <f>78/K2</f>
        <v>0.35944700460829493</v>
      </c>
      <c r="H8" s="60">
        <v>11</v>
      </c>
    </row>
    <row r="9" spans="1:11" x14ac:dyDescent="0.3">
      <c r="A9" s="58" t="s">
        <v>389</v>
      </c>
      <c r="B9" s="110" t="s">
        <v>461</v>
      </c>
      <c r="C9" s="156"/>
      <c r="D9" s="116">
        <v>17</v>
      </c>
      <c r="E9" s="39" t="s">
        <v>178</v>
      </c>
      <c r="F9" s="104" t="s">
        <v>461</v>
      </c>
      <c r="G9" s="154">
        <f>87/K2</f>
        <v>0.4009216589861751</v>
      </c>
      <c r="H9" s="60">
        <v>10</v>
      </c>
    </row>
    <row r="10" spans="1:11" x14ac:dyDescent="0.3">
      <c r="A10" s="19" t="s">
        <v>394</v>
      </c>
      <c r="B10" s="110" t="s">
        <v>461</v>
      </c>
      <c r="C10" s="156"/>
      <c r="D10" s="116">
        <v>16</v>
      </c>
      <c r="E10" s="59" t="s">
        <v>399</v>
      </c>
      <c r="F10" s="104" t="s">
        <v>461</v>
      </c>
      <c r="G10" s="154">
        <f>97/K2</f>
        <v>0.44700460829493088</v>
      </c>
      <c r="H10" s="60">
        <v>9</v>
      </c>
    </row>
    <row r="11" spans="1:11" x14ac:dyDescent="0.3">
      <c r="A11" s="121" t="s">
        <v>237</v>
      </c>
      <c r="B11" s="110" t="s">
        <v>461</v>
      </c>
      <c r="C11" s="156"/>
      <c r="D11" s="116">
        <v>15</v>
      </c>
      <c r="E11" s="62" t="s">
        <v>403</v>
      </c>
      <c r="F11" s="104" t="s">
        <v>460</v>
      </c>
      <c r="G11" s="154">
        <f>63/J2</f>
        <v>0.53389830508474578</v>
      </c>
      <c r="H11" s="60">
        <v>8</v>
      </c>
    </row>
    <row r="12" spans="1:11" x14ac:dyDescent="0.3">
      <c r="A12" s="10" t="s">
        <v>464</v>
      </c>
      <c r="B12" s="110" t="s">
        <v>461</v>
      </c>
      <c r="C12" s="156"/>
      <c r="D12" s="116">
        <v>14</v>
      </c>
      <c r="E12" s="59" t="s">
        <v>298</v>
      </c>
      <c r="F12" s="104" t="s">
        <v>461</v>
      </c>
      <c r="G12" s="154">
        <f>134/K2</f>
        <v>0.61751152073732718</v>
      </c>
      <c r="H12" s="60">
        <v>7</v>
      </c>
    </row>
    <row r="13" spans="1:11" x14ac:dyDescent="0.3">
      <c r="A13" s="121" t="s">
        <v>186</v>
      </c>
      <c r="B13" s="110" t="s">
        <v>461</v>
      </c>
      <c r="C13" s="156"/>
      <c r="D13" s="116">
        <v>13</v>
      </c>
      <c r="E13" s="62" t="s">
        <v>191</v>
      </c>
      <c r="F13" s="104" t="s">
        <v>460</v>
      </c>
      <c r="G13" s="154">
        <f>75/J2</f>
        <v>0.63559322033898302</v>
      </c>
      <c r="H13" s="60">
        <v>6</v>
      </c>
    </row>
    <row r="14" spans="1:11" x14ac:dyDescent="0.3">
      <c r="A14" s="58" t="s">
        <v>181</v>
      </c>
      <c r="B14" s="110" t="s">
        <v>461</v>
      </c>
      <c r="C14" s="156"/>
      <c r="D14" s="116">
        <v>12</v>
      </c>
      <c r="E14" s="62" t="s">
        <v>437</v>
      </c>
      <c r="F14" s="104" t="s">
        <v>461</v>
      </c>
      <c r="G14" s="154">
        <f>146/K2</f>
        <v>0.67281105990783407</v>
      </c>
      <c r="H14" s="60">
        <v>5</v>
      </c>
    </row>
    <row r="15" spans="1:11" x14ac:dyDescent="0.3">
      <c r="A15" s="46" t="s">
        <v>182</v>
      </c>
      <c r="B15" s="110" t="s">
        <v>461</v>
      </c>
      <c r="C15" s="156"/>
      <c r="D15" s="116">
        <v>11</v>
      </c>
      <c r="E15" s="62" t="s">
        <v>400</v>
      </c>
      <c r="F15" s="104" t="s">
        <v>461</v>
      </c>
      <c r="G15" s="154">
        <f>162/K2</f>
        <v>0.74654377880184331</v>
      </c>
      <c r="H15" s="60">
        <v>4</v>
      </c>
    </row>
    <row r="16" spans="1:11" x14ac:dyDescent="0.3">
      <c r="A16" s="99" t="s">
        <v>344</v>
      </c>
      <c r="B16" s="110" t="s">
        <v>461</v>
      </c>
      <c r="C16" s="156"/>
      <c r="D16" s="116">
        <v>10</v>
      </c>
      <c r="E16" s="59" t="s">
        <v>162</v>
      </c>
      <c r="F16" s="104" t="s">
        <v>461</v>
      </c>
      <c r="G16" s="154">
        <f>171/K2</f>
        <v>0.78801843317972353</v>
      </c>
      <c r="H16" s="60">
        <v>3</v>
      </c>
    </row>
    <row r="17" spans="1:8" x14ac:dyDescent="0.3">
      <c r="A17" s="58" t="s">
        <v>189</v>
      </c>
      <c r="B17" s="110" t="s">
        <v>461</v>
      </c>
      <c r="C17" s="156"/>
      <c r="D17" s="116">
        <v>9</v>
      </c>
      <c r="E17" s="59" t="s">
        <v>161</v>
      </c>
      <c r="F17" s="104" t="s">
        <v>461</v>
      </c>
      <c r="G17" s="154">
        <f>172/K2</f>
        <v>0.79262672811059909</v>
      </c>
      <c r="H17" s="60">
        <v>2</v>
      </c>
    </row>
    <row r="18" spans="1:8" ht="15" thickBot="1" x14ac:dyDescent="0.35">
      <c r="A18" s="58" t="s">
        <v>275</v>
      </c>
      <c r="B18" s="110" t="s">
        <v>461</v>
      </c>
      <c r="C18" s="156"/>
      <c r="D18" s="116">
        <v>8</v>
      </c>
      <c r="E18" s="142" t="s">
        <v>188</v>
      </c>
      <c r="F18" s="105" t="s">
        <v>460</v>
      </c>
      <c r="G18" s="159">
        <f>98/J2</f>
        <v>0.83050847457627119</v>
      </c>
      <c r="H18" s="135">
        <v>1</v>
      </c>
    </row>
    <row r="19" spans="1:8" x14ac:dyDescent="0.3">
      <c r="A19" s="121" t="s">
        <v>398</v>
      </c>
      <c r="B19" s="110" t="s">
        <v>461</v>
      </c>
      <c r="C19" s="156"/>
      <c r="D19" s="116">
        <v>7</v>
      </c>
      <c r="H19" s="32"/>
    </row>
    <row r="20" spans="1:8" x14ac:dyDescent="0.3">
      <c r="A20" s="5" t="s">
        <v>465</v>
      </c>
      <c r="B20" s="110" t="s">
        <v>461</v>
      </c>
      <c r="C20" s="156"/>
      <c r="D20" s="116">
        <v>6</v>
      </c>
      <c r="H20" s="32"/>
    </row>
    <row r="21" spans="1:8" x14ac:dyDescent="0.3">
      <c r="A21" s="58" t="s">
        <v>259</v>
      </c>
      <c r="B21" s="110" t="s">
        <v>461</v>
      </c>
      <c r="C21" s="156"/>
      <c r="D21" s="116">
        <v>5</v>
      </c>
      <c r="H21" s="32"/>
    </row>
    <row r="22" spans="1:8" x14ac:dyDescent="0.3">
      <c r="A22" s="58" t="s">
        <v>187</v>
      </c>
      <c r="B22" s="110" t="s">
        <v>461</v>
      </c>
      <c r="C22" s="156"/>
      <c r="D22" s="116">
        <v>4</v>
      </c>
      <c r="E22" s="39"/>
      <c r="F22" s="8"/>
      <c r="G22" s="8"/>
      <c r="H22" s="32"/>
    </row>
    <row r="23" spans="1:8" x14ac:dyDescent="0.3">
      <c r="A23" s="88" t="s">
        <v>466</v>
      </c>
      <c r="B23" s="110" t="s">
        <v>461</v>
      </c>
      <c r="C23" s="156"/>
      <c r="D23" s="116">
        <v>3</v>
      </c>
      <c r="E23" s="39"/>
      <c r="F23" s="8"/>
      <c r="G23" s="8"/>
      <c r="H23" s="32"/>
    </row>
    <row r="24" spans="1:8" x14ac:dyDescent="0.3">
      <c r="A24" s="121" t="s">
        <v>428</v>
      </c>
      <c r="B24" s="110" t="s">
        <v>461</v>
      </c>
      <c r="C24" s="156"/>
      <c r="D24" s="116">
        <v>2</v>
      </c>
      <c r="E24" s="39"/>
      <c r="F24" s="8"/>
      <c r="G24" s="8"/>
      <c r="H24" s="32"/>
    </row>
    <row r="25" spans="1:8" ht="15" thickBot="1" x14ac:dyDescent="0.35">
      <c r="A25" s="122" t="s">
        <v>280</v>
      </c>
      <c r="B25" s="157" t="s">
        <v>461</v>
      </c>
      <c r="C25" s="158"/>
      <c r="D25" s="117">
        <v>1</v>
      </c>
      <c r="E25" s="39"/>
      <c r="F25" s="8"/>
      <c r="G25" s="8"/>
      <c r="H25" s="32"/>
    </row>
    <row r="26" spans="1:8" x14ac:dyDescent="0.3">
      <c r="A26" s="5"/>
      <c r="B26" s="5"/>
      <c r="C26" s="5"/>
      <c r="D26" s="24"/>
      <c r="E26" s="8"/>
      <c r="F26" s="8"/>
      <c r="G26" s="8"/>
      <c r="H26" s="32"/>
    </row>
    <row r="27" spans="1:8" x14ac:dyDescent="0.3">
      <c r="A27" s="51"/>
      <c r="B27" s="5"/>
      <c r="C27" s="5"/>
      <c r="D27" s="24"/>
      <c r="E27" s="39"/>
      <c r="F27" s="8"/>
      <c r="G27" s="8"/>
      <c r="H27" s="32"/>
    </row>
    <row r="28" spans="1:8" x14ac:dyDescent="0.3">
      <c r="A28" s="5"/>
      <c r="B28" s="5"/>
      <c r="C28" s="5"/>
      <c r="D28" s="24"/>
      <c r="E28" s="39"/>
      <c r="F28" s="8"/>
      <c r="G28" s="8"/>
      <c r="H28" s="32"/>
    </row>
    <row r="29" spans="1:8" x14ac:dyDescent="0.3">
      <c r="A29" s="51"/>
      <c r="B29" s="5"/>
      <c r="C29" s="5"/>
      <c r="D29" s="24"/>
      <c r="H29" s="32"/>
    </row>
    <row r="30" spans="1:8" x14ac:dyDescent="0.3">
      <c r="A30" s="51"/>
      <c r="B30" s="5"/>
      <c r="C30" s="5"/>
      <c r="D30" s="24"/>
      <c r="E30" s="39"/>
      <c r="F30" s="8"/>
      <c r="G30" s="8"/>
      <c r="H30" s="32"/>
    </row>
    <row r="31" spans="1:8" x14ac:dyDescent="0.3">
      <c r="A31" s="5"/>
      <c r="B31" s="5"/>
      <c r="C31" s="5"/>
      <c r="D31" s="24"/>
      <c r="E31" s="8"/>
      <c r="F31" s="8"/>
      <c r="G31" s="8"/>
      <c r="H31" s="32"/>
    </row>
    <row r="32" spans="1:8" x14ac:dyDescent="0.3">
      <c r="A32" s="5"/>
      <c r="B32" s="5"/>
      <c r="C32" s="5"/>
      <c r="D32" s="24"/>
    </row>
    <row r="33" spans="1:4" x14ac:dyDescent="0.3">
      <c r="A33" s="51"/>
      <c r="B33" s="5"/>
      <c r="C33" s="5"/>
      <c r="D33" s="24"/>
    </row>
    <row r="34" spans="1:4" x14ac:dyDescent="0.3">
      <c r="A34" s="51"/>
      <c r="B34" s="5"/>
      <c r="C34" s="5"/>
      <c r="D34" s="24"/>
    </row>
    <row r="35" spans="1:4" x14ac:dyDescent="0.3">
      <c r="A35" s="51"/>
      <c r="B35" s="5"/>
      <c r="C35" s="5"/>
      <c r="D35" s="24"/>
    </row>
    <row r="36" spans="1:4" x14ac:dyDescent="0.3">
      <c r="A36" s="51"/>
      <c r="B36" s="5"/>
      <c r="C36" s="5"/>
      <c r="D36" s="24"/>
    </row>
    <row r="37" spans="1:4" x14ac:dyDescent="0.3">
      <c r="A37" s="51"/>
      <c r="B37" s="5"/>
      <c r="C37" s="5"/>
      <c r="D37" s="24"/>
    </row>
    <row r="38" spans="1:4" x14ac:dyDescent="0.3">
      <c r="A38" s="51"/>
      <c r="B38" s="5"/>
      <c r="C38" s="5"/>
      <c r="D38" s="24"/>
    </row>
  </sheetData>
  <mergeCells count="3">
    <mergeCell ref="A1:B1"/>
    <mergeCell ref="C1:D1"/>
    <mergeCell ref="E1:H1"/>
  </mergeCells>
  <phoneticPr fontId="14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0DBFE-C497-4612-8232-FAC844995DF1}">
  <dimension ref="A1:I33"/>
  <sheetViews>
    <sheetView zoomScaleNormal="100" workbookViewId="0">
      <selection sqref="A1:B1"/>
    </sheetView>
  </sheetViews>
  <sheetFormatPr baseColWidth="10" defaultColWidth="8.88671875" defaultRowHeight="14.4" x14ac:dyDescent="0.3"/>
  <cols>
    <col min="1" max="1" width="33.33203125" customWidth="1"/>
    <col min="2" max="2" width="11.109375" customWidth="1"/>
    <col min="3" max="3" width="22.44140625" customWidth="1"/>
    <col min="4" max="4" width="11.21875" customWidth="1"/>
    <col min="5" max="5" width="33.33203125" customWidth="1"/>
    <col min="6" max="6" width="11.109375" customWidth="1"/>
    <col min="7" max="7" width="22.44140625" customWidth="1"/>
    <col min="8" max="8" width="11.21875" customWidth="1"/>
  </cols>
  <sheetData>
    <row r="1" spans="1:9" ht="15" thickBot="1" x14ac:dyDescent="0.35">
      <c r="A1" s="197" t="s">
        <v>482</v>
      </c>
      <c r="B1" s="197"/>
      <c r="C1" s="198">
        <v>43758</v>
      </c>
      <c r="D1" s="198"/>
      <c r="E1" s="194" t="s">
        <v>483</v>
      </c>
      <c r="F1" s="194"/>
      <c r="G1" s="194"/>
      <c r="H1" s="194"/>
    </row>
    <row r="2" spans="1:9" x14ac:dyDescent="0.3">
      <c r="A2" s="160" t="s">
        <v>0</v>
      </c>
      <c r="B2" s="144" t="s">
        <v>387</v>
      </c>
      <c r="C2" s="161" t="s">
        <v>386</v>
      </c>
      <c r="D2" s="3" t="s">
        <v>1</v>
      </c>
      <c r="E2" s="95" t="s">
        <v>2</v>
      </c>
      <c r="F2" s="55" t="s">
        <v>387</v>
      </c>
      <c r="G2" s="55" t="s">
        <v>386</v>
      </c>
      <c r="H2" s="4" t="s">
        <v>1</v>
      </c>
    </row>
    <row r="3" spans="1:9" x14ac:dyDescent="0.3">
      <c r="A3" s="166" t="s">
        <v>240</v>
      </c>
      <c r="B3" s="101" t="s">
        <v>484</v>
      </c>
      <c r="C3" s="162">
        <f>81/3605</f>
        <v>2.246879334257975E-2</v>
      </c>
      <c r="D3" s="47">
        <v>31</v>
      </c>
      <c r="E3" s="42" t="s">
        <v>163</v>
      </c>
      <c r="F3" s="169" t="s">
        <v>484</v>
      </c>
      <c r="G3" s="170">
        <f>626/3605</f>
        <v>0.17364771151178918</v>
      </c>
      <c r="H3" s="60">
        <v>19</v>
      </c>
    </row>
    <row r="4" spans="1:9" x14ac:dyDescent="0.3">
      <c r="A4" s="167" t="s">
        <v>233</v>
      </c>
      <c r="B4" s="102" t="s">
        <v>484</v>
      </c>
      <c r="C4" s="163">
        <f>130/3605</f>
        <v>3.6061026352288486E-2</v>
      </c>
      <c r="D4" s="6">
        <v>30</v>
      </c>
      <c r="E4" s="42" t="s">
        <v>179</v>
      </c>
      <c r="F4" s="106" t="s">
        <v>484</v>
      </c>
      <c r="G4" s="170">
        <f>695/3605</f>
        <v>0.1927877947295423</v>
      </c>
      <c r="H4" s="60">
        <v>18</v>
      </c>
    </row>
    <row r="5" spans="1:9" x14ac:dyDescent="0.3">
      <c r="A5" s="167" t="s">
        <v>234</v>
      </c>
      <c r="B5" s="102" t="s">
        <v>484</v>
      </c>
      <c r="C5" s="163">
        <f>163/3605</f>
        <v>4.5214979195561722E-2</v>
      </c>
      <c r="D5" s="6">
        <v>29</v>
      </c>
      <c r="E5" s="42" t="s">
        <v>343</v>
      </c>
      <c r="F5" s="106" t="s">
        <v>484</v>
      </c>
      <c r="G5" s="170">
        <f>1091/3605</f>
        <v>0.3026352288488211</v>
      </c>
      <c r="H5" s="60">
        <v>17</v>
      </c>
    </row>
    <row r="6" spans="1:9" x14ac:dyDescent="0.3">
      <c r="A6" s="167" t="s">
        <v>157</v>
      </c>
      <c r="B6" s="102" t="s">
        <v>484</v>
      </c>
      <c r="C6" s="163">
        <f>169/3605</f>
        <v>4.6879334257975032E-2</v>
      </c>
      <c r="D6" s="6">
        <v>28</v>
      </c>
      <c r="E6" s="42" t="s">
        <v>485</v>
      </c>
      <c r="F6" s="106" t="s">
        <v>484</v>
      </c>
      <c r="G6" s="170">
        <f>1131/3605</f>
        <v>0.31373092926490986</v>
      </c>
      <c r="H6" s="60">
        <v>16</v>
      </c>
    </row>
    <row r="7" spans="1:9" x14ac:dyDescent="0.3">
      <c r="A7" s="167" t="s">
        <v>174</v>
      </c>
      <c r="B7" s="102" t="s">
        <v>484</v>
      </c>
      <c r="C7" s="163">
        <f>183/3605</f>
        <v>5.0762829403606102E-2</v>
      </c>
      <c r="D7" s="6">
        <v>27</v>
      </c>
      <c r="E7" s="42" t="s">
        <v>486</v>
      </c>
      <c r="F7" s="106" t="s">
        <v>487</v>
      </c>
      <c r="G7" s="170">
        <f>1010/2294</f>
        <v>0.44027898866608545</v>
      </c>
      <c r="H7" s="60">
        <v>15</v>
      </c>
    </row>
    <row r="8" spans="1:9" x14ac:dyDescent="0.3">
      <c r="A8" s="167" t="s">
        <v>389</v>
      </c>
      <c r="B8" s="102" t="s">
        <v>484</v>
      </c>
      <c r="C8" s="163">
        <f>241/3605</f>
        <v>6.6851595006934814E-2</v>
      </c>
      <c r="D8" s="6">
        <v>26</v>
      </c>
      <c r="E8" s="42" t="s">
        <v>403</v>
      </c>
      <c r="F8" s="106" t="s">
        <v>487</v>
      </c>
      <c r="G8" s="170">
        <f>1039/2294</f>
        <v>0.45292066259808195</v>
      </c>
      <c r="H8" s="60">
        <v>14</v>
      </c>
    </row>
    <row r="9" spans="1:9" x14ac:dyDescent="0.3">
      <c r="A9" s="167" t="s">
        <v>391</v>
      </c>
      <c r="B9" s="102" t="s">
        <v>484</v>
      </c>
      <c r="C9" s="163">
        <f>246/3605</f>
        <v>6.8238557558945909E-2</v>
      </c>
      <c r="D9" s="6">
        <v>25</v>
      </c>
      <c r="E9" s="42" t="s">
        <v>295</v>
      </c>
      <c r="F9" s="106" t="s">
        <v>487</v>
      </c>
      <c r="G9" s="170">
        <f>1043/2294</f>
        <v>0.45466434176111598</v>
      </c>
      <c r="H9" s="60">
        <v>13</v>
      </c>
    </row>
    <row r="10" spans="1:9" x14ac:dyDescent="0.3">
      <c r="A10" s="167" t="s">
        <v>231</v>
      </c>
      <c r="B10" s="102" t="s">
        <v>484</v>
      </c>
      <c r="C10" s="163">
        <f>302/3605</f>
        <v>8.3772538141470176E-2</v>
      </c>
      <c r="D10" s="6">
        <v>24</v>
      </c>
      <c r="E10" s="42" t="s">
        <v>162</v>
      </c>
      <c r="F10" s="106" t="s">
        <v>484</v>
      </c>
      <c r="G10" s="170">
        <f>2003/3605</f>
        <v>0.55561719833564494</v>
      </c>
      <c r="H10" s="60">
        <v>12</v>
      </c>
    </row>
    <row r="11" spans="1:9" x14ac:dyDescent="0.3">
      <c r="A11" s="167" t="s">
        <v>177</v>
      </c>
      <c r="B11" s="102" t="s">
        <v>484</v>
      </c>
      <c r="C11" s="163">
        <f>333/3605</f>
        <v>9.2371705963938969E-2</v>
      </c>
      <c r="D11" s="6">
        <v>23</v>
      </c>
      <c r="E11" s="42" t="s">
        <v>401</v>
      </c>
      <c r="F11" s="106" t="s">
        <v>484</v>
      </c>
      <c r="G11" s="170">
        <f>2004/3605</f>
        <v>0.5558945908460472</v>
      </c>
      <c r="H11" s="60">
        <v>11</v>
      </c>
    </row>
    <row r="12" spans="1:9" x14ac:dyDescent="0.3">
      <c r="A12" s="167" t="s">
        <v>239</v>
      </c>
      <c r="B12" s="102" t="s">
        <v>484</v>
      </c>
      <c r="C12" s="163">
        <f>390/3605</f>
        <v>0.10818307905686546</v>
      </c>
      <c r="D12" s="6">
        <v>22</v>
      </c>
      <c r="E12" s="42" t="s">
        <v>488</v>
      </c>
      <c r="F12" s="106" t="s">
        <v>484</v>
      </c>
      <c r="G12" s="170">
        <f>2194/3605</f>
        <v>0.60859916782246881</v>
      </c>
      <c r="H12" s="60">
        <v>10</v>
      </c>
      <c r="I12" s="127"/>
    </row>
    <row r="13" spans="1:9" x14ac:dyDescent="0.3">
      <c r="A13" s="167" t="s">
        <v>176</v>
      </c>
      <c r="B13" s="102" t="s">
        <v>484</v>
      </c>
      <c r="C13" s="163">
        <f>580/3605</f>
        <v>0.16088765603328711</v>
      </c>
      <c r="D13" s="6">
        <v>21</v>
      </c>
      <c r="E13" s="42" t="s">
        <v>489</v>
      </c>
      <c r="F13" s="106" t="s">
        <v>484</v>
      </c>
      <c r="G13" s="170">
        <f>2245/3605</f>
        <v>0.62274618585298191</v>
      </c>
      <c r="H13" s="60">
        <v>9</v>
      </c>
      <c r="I13" s="127"/>
    </row>
    <row r="14" spans="1:9" x14ac:dyDescent="0.3">
      <c r="A14" s="167" t="s">
        <v>492</v>
      </c>
      <c r="B14" s="102" t="s">
        <v>484</v>
      </c>
      <c r="C14" s="163">
        <f>707/3605</f>
        <v>0.19611650485436893</v>
      </c>
      <c r="D14" s="6">
        <v>20</v>
      </c>
      <c r="E14" s="42" t="s">
        <v>402</v>
      </c>
      <c r="F14" s="106" t="s">
        <v>487</v>
      </c>
      <c r="G14" s="170">
        <f>1491/2294</f>
        <v>0.64995640802092414</v>
      </c>
      <c r="H14" s="60">
        <v>8</v>
      </c>
      <c r="I14" s="127"/>
    </row>
    <row r="15" spans="1:9" x14ac:dyDescent="0.3">
      <c r="A15" s="167" t="s">
        <v>182</v>
      </c>
      <c r="B15" s="102" t="s">
        <v>484</v>
      </c>
      <c r="C15" s="163">
        <f>724/3605</f>
        <v>0.20083217753120666</v>
      </c>
      <c r="D15" s="6">
        <v>19</v>
      </c>
      <c r="E15" s="42" t="s">
        <v>400</v>
      </c>
      <c r="F15" s="106" t="s">
        <v>484</v>
      </c>
      <c r="G15" s="170">
        <f>2651/3605</f>
        <v>0.73536754507628299</v>
      </c>
      <c r="H15" s="60">
        <v>7</v>
      </c>
      <c r="I15" s="127"/>
    </row>
    <row r="16" spans="1:9" x14ac:dyDescent="0.3">
      <c r="A16" s="167" t="s">
        <v>332</v>
      </c>
      <c r="B16" s="102" t="s">
        <v>484</v>
      </c>
      <c r="C16" s="163">
        <f>729/3605</f>
        <v>0.20221914008321776</v>
      </c>
      <c r="D16" s="6">
        <v>18</v>
      </c>
      <c r="E16" s="42" t="s">
        <v>191</v>
      </c>
      <c r="F16" s="106" t="s">
        <v>484</v>
      </c>
      <c r="G16" s="170">
        <f>2766/3605</f>
        <v>0.76726768377253818</v>
      </c>
      <c r="H16" s="60">
        <v>6</v>
      </c>
      <c r="I16" s="127"/>
    </row>
    <row r="17" spans="1:9" x14ac:dyDescent="0.3">
      <c r="A17" s="167" t="s">
        <v>189</v>
      </c>
      <c r="B17" s="102" t="s">
        <v>484</v>
      </c>
      <c r="C17" s="163">
        <f>741/3605</f>
        <v>0.20554785020804439</v>
      </c>
      <c r="D17" s="6">
        <v>17</v>
      </c>
      <c r="E17" s="42" t="s">
        <v>497</v>
      </c>
      <c r="F17" s="106" t="s">
        <v>484</v>
      </c>
      <c r="G17" s="170">
        <f>2918/3605</f>
        <v>0.80943134535367545</v>
      </c>
      <c r="H17" s="60">
        <v>5</v>
      </c>
      <c r="I17" s="127"/>
    </row>
    <row r="18" spans="1:9" x14ac:dyDescent="0.3">
      <c r="A18" s="167" t="s">
        <v>390</v>
      </c>
      <c r="B18" s="102" t="s">
        <v>484</v>
      </c>
      <c r="C18" s="163">
        <f>854/3605</f>
        <v>0.23689320388349513</v>
      </c>
      <c r="D18" s="116">
        <v>16</v>
      </c>
      <c r="E18" s="42" t="s">
        <v>498</v>
      </c>
      <c r="F18" s="106" t="s">
        <v>484</v>
      </c>
      <c r="G18" s="170">
        <f>3102/3605</f>
        <v>0.86047156726768381</v>
      </c>
      <c r="H18" s="60">
        <v>4</v>
      </c>
    </row>
    <row r="19" spans="1:9" x14ac:dyDescent="0.3">
      <c r="A19" s="167" t="s">
        <v>274</v>
      </c>
      <c r="B19" s="102" t="s">
        <v>484</v>
      </c>
      <c r="C19" s="163">
        <f>945/3605</f>
        <v>0.26213592233009708</v>
      </c>
      <c r="D19" s="116">
        <v>15</v>
      </c>
      <c r="E19" s="42" t="s">
        <v>490</v>
      </c>
      <c r="F19" s="106" t="s">
        <v>484</v>
      </c>
      <c r="G19" s="170">
        <f>3151/3605</f>
        <v>0.8740638002773925</v>
      </c>
      <c r="H19" s="60">
        <v>3</v>
      </c>
    </row>
    <row r="20" spans="1:9" x14ac:dyDescent="0.3">
      <c r="A20" s="167" t="s">
        <v>186</v>
      </c>
      <c r="B20" s="102" t="s">
        <v>484</v>
      </c>
      <c r="C20" s="163">
        <f>1032/3605</f>
        <v>0.28626907073509017</v>
      </c>
      <c r="D20" s="116">
        <v>14</v>
      </c>
      <c r="E20" s="42" t="s">
        <v>491</v>
      </c>
      <c r="F20" s="106" t="s">
        <v>487</v>
      </c>
      <c r="G20" s="170">
        <f>2099/2294</f>
        <v>0.91499564080209239</v>
      </c>
      <c r="H20" s="60">
        <v>2</v>
      </c>
    </row>
    <row r="21" spans="1:9" ht="15" thickBot="1" x14ac:dyDescent="0.35">
      <c r="A21" s="167" t="s">
        <v>275</v>
      </c>
      <c r="B21" s="102" t="s">
        <v>484</v>
      </c>
      <c r="C21" s="163">
        <f>1042/3605</f>
        <v>0.28904299583911236</v>
      </c>
      <c r="D21" s="116">
        <v>13</v>
      </c>
      <c r="E21" s="173" t="s">
        <v>188</v>
      </c>
      <c r="F21" s="171" t="s">
        <v>484</v>
      </c>
      <c r="G21" s="172">
        <f>3437/3605</f>
        <v>0.95339805825242718</v>
      </c>
      <c r="H21" s="135">
        <v>1</v>
      </c>
    </row>
    <row r="22" spans="1:9" x14ac:dyDescent="0.3">
      <c r="A22" s="167" t="s">
        <v>344</v>
      </c>
      <c r="B22" s="102" t="s">
        <v>484</v>
      </c>
      <c r="C22" s="163">
        <f>1200/3605</f>
        <v>0.33287101248266299</v>
      </c>
      <c r="D22" s="6">
        <v>12</v>
      </c>
    </row>
    <row r="23" spans="1:9" x14ac:dyDescent="0.3">
      <c r="A23" s="167" t="s">
        <v>280</v>
      </c>
      <c r="B23" s="102" t="s">
        <v>484</v>
      </c>
      <c r="C23" s="163">
        <f>1269/3605</f>
        <v>0.35201109570041611</v>
      </c>
      <c r="D23" s="6">
        <v>11</v>
      </c>
    </row>
    <row r="24" spans="1:9" x14ac:dyDescent="0.3">
      <c r="A24" s="167" t="s">
        <v>262</v>
      </c>
      <c r="B24" s="102" t="s">
        <v>487</v>
      </c>
      <c r="C24" s="163">
        <f>846/2294</f>
        <v>0.36878814298169138</v>
      </c>
      <c r="D24" s="6">
        <v>10</v>
      </c>
    </row>
    <row r="25" spans="1:9" x14ac:dyDescent="0.3">
      <c r="A25" s="167" t="s">
        <v>493</v>
      </c>
      <c r="B25" s="102" t="s">
        <v>487</v>
      </c>
      <c r="C25" s="163">
        <f>870/2294</f>
        <v>0.37925021795989539</v>
      </c>
      <c r="D25" s="6">
        <v>9</v>
      </c>
    </row>
    <row r="26" spans="1:9" x14ac:dyDescent="0.3">
      <c r="A26" s="167" t="s">
        <v>259</v>
      </c>
      <c r="B26" s="102" t="s">
        <v>484</v>
      </c>
      <c r="C26" s="163">
        <f>1571/3605</f>
        <v>0.43578363384188629</v>
      </c>
      <c r="D26" s="6">
        <v>8</v>
      </c>
    </row>
    <row r="27" spans="1:9" x14ac:dyDescent="0.3">
      <c r="A27" s="167" t="s">
        <v>187</v>
      </c>
      <c r="B27" s="102" t="s">
        <v>484</v>
      </c>
      <c r="C27" s="163">
        <f>2039/3605</f>
        <v>0.56560332871012486</v>
      </c>
      <c r="D27" s="6">
        <v>7</v>
      </c>
    </row>
    <row r="28" spans="1:9" x14ac:dyDescent="0.3">
      <c r="A28" s="167" t="s">
        <v>494</v>
      </c>
      <c r="B28" s="102" t="s">
        <v>484</v>
      </c>
      <c r="C28" s="163">
        <f>2123/3605</f>
        <v>0.58890429958391122</v>
      </c>
      <c r="D28" s="116">
        <v>6</v>
      </c>
    </row>
    <row r="29" spans="1:9" x14ac:dyDescent="0.3">
      <c r="A29" s="167" t="s">
        <v>190</v>
      </c>
      <c r="B29" s="102" t="s">
        <v>484</v>
      </c>
      <c r="C29" s="163">
        <f>2201/3605</f>
        <v>0.61054091539528432</v>
      </c>
      <c r="D29" s="116">
        <v>5</v>
      </c>
    </row>
    <row r="30" spans="1:9" x14ac:dyDescent="0.3">
      <c r="A30" s="167" t="s">
        <v>267</v>
      </c>
      <c r="B30" s="102" t="s">
        <v>484</v>
      </c>
      <c r="C30" s="163">
        <f>2650/3605</f>
        <v>0.73509015256588073</v>
      </c>
      <c r="D30" s="116">
        <v>4</v>
      </c>
    </row>
    <row r="31" spans="1:9" x14ac:dyDescent="0.3">
      <c r="A31" s="167" t="s">
        <v>272</v>
      </c>
      <c r="B31" s="102" t="s">
        <v>484</v>
      </c>
      <c r="C31" s="163">
        <f>3103/3605</f>
        <v>0.86074895977808596</v>
      </c>
      <c r="D31" s="116">
        <v>3</v>
      </c>
    </row>
    <row r="32" spans="1:9" x14ac:dyDescent="0.3">
      <c r="A32" s="167" t="s">
        <v>465</v>
      </c>
      <c r="B32" s="102" t="s">
        <v>484</v>
      </c>
      <c r="C32" s="163">
        <f>3127/3605</f>
        <v>0.86740638002773929</v>
      </c>
      <c r="D32" s="6">
        <v>2</v>
      </c>
    </row>
    <row r="33" spans="1:4" ht="15" thickBot="1" x14ac:dyDescent="0.35">
      <c r="A33" s="168" t="s">
        <v>158</v>
      </c>
      <c r="B33" s="164" t="s">
        <v>484</v>
      </c>
      <c r="C33" s="165">
        <f>3358/3605</f>
        <v>0.93148404993065193</v>
      </c>
      <c r="D33" s="117">
        <v>1</v>
      </c>
    </row>
  </sheetData>
  <mergeCells count="3">
    <mergeCell ref="A1:B1"/>
    <mergeCell ref="C1:D1"/>
    <mergeCell ref="E1:H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B81D-3EF3-4F67-843F-CD97090B5501}">
  <dimension ref="A1:I12"/>
  <sheetViews>
    <sheetView zoomScaleNormal="100" workbookViewId="0">
      <selection sqref="A1:B1"/>
    </sheetView>
  </sheetViews>
  <sheetFormatPr baseColWidth="10" defaultColWidth="8.88671875" defaultRowHeight="14.4" x14ac:dyDescent="0.3"/>
  <cols>
    <col min="1" max="1" width="33.33203125" customWidth="1"/>
    <col min="2" max="2" width="11.109375" customWidth="1"/>
    <col min="3" max="3" width="22.44140625" customWidth="1"/>
    <col min="4" max="4" width="11.21875" customWidth="1"/>
    <col min="5" max="5" width="33.33203125" customWidth="1"/>
    <col min="6" max="6" width="11.109375" customWidth="1"/>
    <col min="7" max="7" width="22.44140625" customWidth="1"/>
    <col min="8" max="8" width="11.21875" customWidth="1"/>
  </cols>
  <sheetData>
    <row r="1" spans="1:9" ht="15" thickBot="1" x14ac:dyDescent="0.35">
      <c r="A1" s="197" t="s">
        <v>378</v>
      </c>
      <c r="B1" s="197"/>
      <c r="C1" s="198">
        <v>43778</v>
      </c>
      <c r="D1" s="198"/>
      <c r="E1" s="194" t="s">
        <v>506</v>
      </c>
      <c r="F1" s="194"/>
      <c r="G1" s="194"/>
      <c r="H1" s="194"/>
    </row>
    <row r="2" spans="1:9" x14ac:dyDescent="0.3">
      <c r="A2" s="160" t="s">
        <v>0</v>
      </c>
      <c r="B2" s="144" t="s">
        <v>387</v>
      </c>
      <c r="C2" s="161" t="s">
        <v>386</v>
      </c>
      <c r="D2" s="3" t="s">
        <v>1</v>
      </c>
      <c r="E2" s="95" t="s">
        <v>2</v>
      </c>
      <c r="F2" s="55" t="s">
        <v>387</v>
      </c>
      <c r="G2" s="55" t="s">
        <v>386</v>
      </c>
      <c r="H2" s="4" t="s">
        <v>1</v>
      </c>
    </row>
    <row r="3" spans="1:9" x14ac:dyDescent="0.3">
      <c r="A3" s="166" t="s">
        <v>507</v>
      </c>
      <c r="B3" s="101" t="s">
        <v>508</v>
      </c>
      <c r="C3" s="162">
        <v>5.7700000000000001E-2</v>
      </c>
      <c r="D3" s="47">
        <v>10</v>
      </c>
      <c r="E3" s="42" t="s">
        <v>164</v>
      </c>
      <c r="F3" s="169" t="s">
        <v>509</v>
      </c>
      <c r="G3" s="170">
        <v>0.2329</v>
      </c>
      <c r="H3" s="60">
        <v>10</v>
      </c>
    </row>
    <row r="4" spans="1:9" x14ac:dyDescent="0.3">
      <c r="A4" s="5" t="s">
        <v>389</v>
      </c>
      <c r="B4" s="102" t="s">
        <v>509</v>
      </c>
      <c r="C4" s="163">
        <v>0.1087</v>
      </c>
      <c r="D4" s="6">
        <v>9</v>
      </c>
      <c r="E4" s="8" t="s">
        <v>179</v>
      </c>
      <c r="F4" s="106" t="s">
        <v>509</v>
      </c>
      <c r="G4" s="170">
        <v>0.25779999999999997</v>
      </c>
      <c r="H4" s="60">
        <v>9</v>
      </c>
      <c r="I4" s="127"/>
    </row>
    <row r="5" spans="1:9" x14ac:dyDescent="0.3">
      <c r="A5" s="5" t="s">
        <v>394</v>
      </c>
      <c r="B5" s="102" t="s">
        <v>509</v>
      </c>
      <c r="C5" s="163">
        <v>0.1118</v>
      </c>
      <c r="D5" s="6">
        <v>8</v>
      </c>
      <c r="E5" s="8" t="s">
        <v>343</v>
      </c>
      <c r="F5" s="106" t="s">
        <v>509</v>
      </c>
      <c r="G5" s="170">
        <v>0.31369999999999998</v>
      </c>
      <c r="H5" s="60">
        <v>8</v>
      </c>
      <c r="I5" s="127"/>
    </row>
    <row r="6" spans="1:9" x14ac:dyDescent="0.3">
      <c r="A6" s="5" t="s">
        <v>175</v>
      </c>
      <c r="B6" s="102" t="s">
        <v>508</v>
      </c>
      <c r="C6" s="163">
        <v>0.12820000000000001</v>
      </c>
      <c r="D6" s="6">
        <v>7</v>
      </c>
      <c r="E6" s="8" t="s">
        <v>308</v>
      </c>
      <c r="F6" s="106" t="s">
        <v>509</v>
      </c>
      <c r="G6" s="170">
        <v>0.56520000000000004</v>
      </c>
      <c r="H6" s="60">
        <v>7</v>
      </c>
      <c r="I6" s="127"/>
    </row>
    <row r="7" spans="1:9" x14ac:dyDescent="0.3">
      <c r="A7" s="5" t="s">
        <v>174</v>
      </c>
      <c r="B7" s="102" t="s">
        <v>508</v>
      </c>
      <c r="C7" s="163">
        <v>0.14099999999999999</v>
      </c>
      <c r="D7" s="6">
        <v>6</v>
      </c>
      <c r="E7" s="8" t="s">
        <v>400</v>
      </c>
      <c r="F7" s="106" t="s">
        <v>509</v>
      </c>
      <c r="G7" s="170">
        <v>0.57140000000000002</v>
      </c>
      <c r="H7" s="60">
        <v>6</v>
      </c>
      <c r="I7" s="127"/>
    </row>
    <row r="8" spans="1:9" x14ac:dyDescent="0.3">
      <c r="A8" s="5" t="s">
        <v>344</v>
      </c>
      <c r="B8" s="102" t="s">
        <v>509</v>
      </c>
      <c r="C8" s="163">
        <v>0.2422</v>
      </c>
      <c r="D8" s="116">
        <v>5</v>
      </c>
      <c r="E8" s="8" t="s">
        <v>403</v>
      </c>
      <c r="F8" s="106" t="s">
        <v>509</v>
      </c>
      <c r="G8" s="170">
        <v>0.60250000000000004</v>
      </c>
      <c r="H8" s="60">
        <v>5</v>
      </c>
    </row>
    <row r="9" spans="1:9" x14ac:dyDescent="0.3">
      <c r="A9" s="5" t="s">
        <v>267</v>
      </c>
      <c r="B9" s="102" t="s">
        <v>510</v>
      </c>
      <c r="C9" s="163">
        <v>0.28399999999999997</v>
      </c>
      <c r="D9" s="116">
        <v>4</v>
      </c>
      <c r="E9" s="8" t="s">
        <v>295</v>
      </c>
      <c r="F9" s="106" t="s">
        <v>509</v>
      </c>
      <c r="G9" s="170">
        <v>0.63670000000000004</v>
      </c>
      <c r="H9" s="60">
        <v>4</v>
      </c>
    </row>
    <row r="10" spans="1:9" x14ac:dyDescent="0.3">
      <c r="A10" s="5" t="s">
        <v>511</v>
      </c>
      <c r="B10" s="102" t="s">
        <v>508</v>
      </c>
      <c r="C10" s="163">
        <v>0.4103</v>
      </c>
      <c r="D10" s="116">
        <v>3</v>
      </c>
      <c r="E10" s="8" t="s">
        <v>161</v>
      </c>
      <c r="F10" s="106" t="s">
        <v>509</v>
      </c>
      <c r="G10" s="170">
        <v>0.67079999999999995</v>
      </c>
      <c r="H10" s="60">
        <v>3</v>
      </c>
    </row>
    <row r="11" spans="1:9" x14ac:dyDescent="0.3">
      <c r="A11" s="5" t="s">
        <v>262</v>
      </c>
      <c r="B11" s="102" t="s">
        <v>509</v>
      </c>
      <c r="C11" s="163">
        <v>0.55279999999999996</v>
      </c>
      <c r="D11" s="6">
        <v>2</v>
      </c>
      <c r="E11" s="8" t="s">
        <v>437</v>
      </c>
      <c r="F11" s="106" t="s">
        <v>508</v>
      </c>
      <c r="G11" s="170">
        <v>0.73719999999999997</v>
      </c>
      <c r="H11" s="60">
        <v>2</v>
      </c>
    </row>
    <row r="12" spans="1:9" ht="15" thickBot="1" x14ac:dyDescent="0.35">
      <c r="A12" s="12" t="s">
        <v>186</v>
      </c>
      <c r="B12" s="164" t="s">
        <v>508</v>
      </c>
      <c r="C12" s="165">
        <v>0.56410000000000005</v>
      </c>
      <c r="D12" s="117">
        <v>1</v>
      </c>
      <c r="E12" s="136" t="s">
        <v>399</v>
      </c>
      <c r="F12" s="171" t="s">
        <v>508</v>
      </c>
      <c r="G12" s="172">
        <v>0.76280000000000003</v>
      </c>
      <c r="H12" s="135">
        <v>1</v>
      </c>
    </row>
  </sheetData>
  <mergeCells count="3">
    <mergeCell ref="A1:B1"/>
    <mergeCell ref="C1:D1"/>
    <mergeCell ref="E1:H1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1 - SCR</vt:lpstr>
      <vt:lpstr>2 - FRS</vt:lpstr>
      <vt:lpstr>3 - GVZ</vt:lpstr>
      <vt:lpstr>4 - HSP</vt:lpstr>
      <vt:lpstr>5 - TGM</vt:lpstr>
      <vt:lpstr>6 - GTS</vt:lpstr>
      <vt:lpstr>7 - SDL</vt:lpstr>
      <vt:lpstr>8 - TOU</vt:lpstr>
      <vt:lpstr>9 - FDI</vt:lpstr>
      <vt:lpstr>10 - MMT</vt:lpstr>
      <vt:lpstr>11 - MTH</vt:lpstr>
      <vt:lpstr>CLSSMT M</vt:lpstr>
      <vt:lpstr>CLSSMT F</vt:lpstr>
      <vt:lpstr>BILANS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Benoit</dc:creator>
  <dc:description/>
  <cp:lastModifiedBy>Benoit</cp:lastModifiedBy>
  <cp:revision>4</cp:revision>
  <dcterms:created xsi:type="dcterms:W3CDTF">2018-02-24T14:35:35Z</dcterms:created>
  <dcterms:modified xsi:type="dcterms:W3CDTF">2020-02-02T17:45:48Z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